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luxet\Desktop\"/>
    </mc:Choice>
  </mc:AlternateContent>
  <xr:revisionPtr revIDLastSave="0" documentId="13_ncr:1_{A9B2202F-DE0E-4800-823B-A9933E02A535}" xr6:coauthVersionLast="46" xr6:coauthVersionMax="46" xr10:uidLastSave="{00000000-0000-0000-0000-000000000000}"/>
  <bookViews>
    <workbookView xWindow="-120" yWindow="-120" windowWidth="24240" windowHeight="13140" tabRatio="888" xr2:uid="{00000000-000D-0000-FFFF-FFFF00000000}"/>
  </bookViews>
  <sheets>
    <sheet name="RevitaLending Worksheet" sheetId="28" r:id="rId1"/>
    <sheet name="Loan Costs" sheetId="1" state="hidden" r:id="rId2"/>
  </sheets>
  <definedNames>
    <definedName name="Chose_from_List" localSheetId="0">'RevitaLending Worksheet'!#REF!</definedName>
    <definedName name="Chose_from_List">#REF!</definedName>
    <definedName name="e" localSheetId="0">'RevitaLending Worksheet'!#REF!</definedName>
    <definedName name="e">#REF!</definedName>
    <definedName name="Form_Index" localSheetId="0">'RevitaLending Worksheet'!#REF!</definedName>
    <definedName name="Form_Index">#REF!</definedName>
    <definedName name="_xlnm.Print_Area" localSheetId="0">'RevitaLending Worksheet'!#REF!</definedName>
    <definedName name="Title" localSheetId="0">'RevitaLending Worksheet'!#REF!</definedName>
    <definedName name="Title">#REF!</definedName>
    <definedName name="TransactionType" localSheetId="0">'RevitaLending Worksheet'!$H$12:$H$12</definedName>
    <definedName name="TransactionType">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28" l="1"/>
  <c r="C13" i="28"/>
  <c r="C30" i="28" s="1"/>
  <c r="C38" i="28" l="1"/>
  <c r="C34" i="28"/>
  <c r="E30" i="1"/>
  <c r="E29" i="1"/>
  <c r="B26" i="1"/>
  <c r="B25" i="1"/>
  <c r="B23" i="1"/>
  <c r="C26" i="28" l="1"/>
  <c r="C22" i="28"/>
  <c r="C16" i="28"/>
  <c r="E28" i="1" l="1"/>
  <c r="B35" i="1" s="1"/>
  <c r="B3" i="1"/>
  <c r="B9" i="1" s="1"/>
  <c r="C23" i="28"/>
  <c r="E31" i="1" l="1"/>
  <c r="B7" i="1" l="1"/>
  <c r="B10" i="1" l="1"/>
  <c r="C29" i="1"/>
  <c r="B55" i="1" l="1"/>
  <c r="B54" i="1"/>
  <c r="B52" i="1"/>
  <c r="B51" i="1"/>
  <c r="B56" i="1" l="1"/>
  <c r="B20" i="1" l="1"/>
  <c r="B15" i="1" l="1"/>
  <c r="B42" i="1" l="1"/>
  <c r="B46" i="1" l="1"/>
  <c r="B43" i="1"/>
  <c r="B45" i="1"/>
  <c r="B22" i="1"/>
  <c r="B27" i="1" s="1"/>
  <c r="C25" i="28" s="1"/>
  <c r="C17" i="28" s="1"/>
  <c r="C35" i="28" l="1"/>
  <c r="C39" i="28" s="1"/>
  <c r="C40" i="28" s="1"/>
  <c r="C41" i="28" s="1"/>
  <c r="B47" i="1"/>
  <c r="B30" i="1" l="1"/>
  <c r="B32" i="1" s="1"/>
  <c r="B38" i="1"/>
  <c r="B34" i="1" l="1"/>
  <c r="D35" i="1" l="1"/>
  <c r="D34" i="1"/>
</calcChain>
</file>

<file path=xl/sharedStrings.xml><?xml version="1.0" encoding="utf-8"?>
<sst xmlns="http://schemas.openxmlformats.org/spreadsheetml/2006/main" count="91" uniqueCount="83">
  <si>
    <t>Title Insurance (Lender):</t>
  </si>
  <si>
    <t>Title Insurance (Owner):</t>
  </si>
  <si>
    <t>Settlement Company Closing Fees:</t>
  </si>
  <si>
    <t>Transfer and Recordation Taxes:</t>
  </si>
  <si>
    <t>Hazard Insurance:</t>
  </si>
  <si>
    <t>Estimated Closing Costs:</t>
  </si>
  <si>
    <t>Fill in Interest Reserve (if applicable):</t>
  </si>
  <si>
    <t>Interest for full term:</t>
  </si>
  <si>
    <t xml:space="preserve">                                               Items Deducted from Loan Amount:</t>
  </si>
  <si>
    <t>Re-fi Closing Costs (do not alter)</t>
  </si>
  <si>
    <t xml:space="preserve">Lender Points: </t>
  </si>
  <si>
    <t xml:space="preserve">Our Loan Amount: </t>
  </si>
  <si>
    <t xml:space="preserve">Rehab / Construction Escrow: </t>
  </si>
  <si>
    <t xml:space="preserve">TOTAL POINTS: </t>
  </si>
  <si>
    <t xml:space="preserve">Property Inspection/ Review Budget Report: </t>
  </si>
  <si>
    <t xml:space="preserve">Credit / Background Check: </t>
  </si>
  <si>
    <t xml:space="preserve">Commitment Fee, Valuation, Inspection, and Credit Check: </t>
  </si>
  <si>
    <t xml:space="preserve">Processing: </t>
  </si>
  <si>
    <t xml:space="preserve">Underwriting: </t>
  </si>
  <si>
    <t xml:space="preserve">Other Fee(s): </t>
  </si>
  <si>
    <t xml:space="preserve">TOTAL LENDER FEES: </t>
  </si>
  <si>
    <t xml:space="preserve">Title Insurance (Lender): </t>
  </si>
  <si>
    <t xml:space="preserve">Title Insurance (Owner): </t>
  </si>
  <si>
    <t xml:space="preserve">Settlement Company Closing Fees: </t>
  </si>
  <si>
    <t xml:space="preserve">Transfer and Recordation Taxes: </t>
  </si>
  <si>
    <t xml:space="preserve">Hazard Insurance: </t>
  </si>
  <si>
    <t xml:space="preserve">TOTAL ESTIMATED TRANSACTIONAL COSTS: </t>
  </si>
  <si>
    <t xml:space="preserve">Sum Total of Items Deducted from Loan Amount: </t>
  </si>
  <si>
    <t xml:space="preserve">After Items deducted, portion of loan going towards purchase: </t>
  </si>
  <si>
    <t xml:space="preserve">Approximate Cash Needed to Close: </t>
  </si>
  <si>
    <t xml:space="preserve">Monthly Mortgage Payment (Interest Only): </t>
  </si>
  <si>
    <t xml:space="preserve">Actual Closing Costs: </t>
  </si>
  <si>
    <t xml:space="preserve">                                  Commitment Fee: </t>
  </si>
  <si>
    <t>For more information call Georges Franco (202) 595-5472 or email: georges@revitalending.com</t>
  </si>
  <si>
    <t xml:space="preserve">Rehab Budget </t>
  </si>
  <si>
    <t xml:space="preserve">Loan Amount </t>
  </si>
  <si>
    <t xml:space="preserve">Estimated Closing Costs </t>
  </si>
  <si>
    <t xml:space="preserve">Realtor Commission </t>
  </si>
  <si>
    <t xml:space="preserve">Purchase Price </t>
  </si>
  <si>
    <t xml:space="preserve">Underwriting / Processing </t>
  </si>
  <si>
    <t xml:space="preserve">Utilities </t>
  </si>
  <si>
    <t xml:space="preserve">TOTAL PROJECT COSTS </t>
  </si>
  <si>
    <t xml:space="preserve">Sales Price (ARV)  </t>
  </si>
  <si>
    <t xml:space="preserve"> Total Project Costs  </t>
  </si>
  <si>
    <t xml:space="preserve">ESTIMATED PROFIT </t>
  </si>
  <si>
    <t xml:space="preserve">ESTIMATED NET PROFIT </t>
  </si>
  <si>
    <t xml:space="preserve">Estimated Profit Margin  </t>
  </si>
  <si>
    <t xml:space="preserve">Interest Rate </t>
  </si>
  <si>
    <t xml:space="preserve">Monthly Payment </t>
  </si>
  <si>
    <t xml:space="preserve">Loan Origination Points </t>
  </si>
  <si>
    <t xml:space="preserve">How Many Months to Complete Project </t>
  </si>
  <si>
    <t xml:space="preserve"> DEAL NUMBERS</t>
  </si>
  <si>
    <t xml:space="preserve"> LOAN NUMBERS</t>
  </si>
  <si>
    <t xml:space="preserve"> (electricity, water, gas, etc.)</t>
  </si>
  <si>
    <t>COSTS RELATED TO SALE OF PROPERTY</t>
  </si>
  <si>
    <t xml:space="preserve">Other Costs </t>
  </si>
  <si>
    <t>Apply online at: www.RevitaLending.com</t>
  </si>
  <si>
    <t xml:space="preserve">Estimated Cash Needed to Close </t>
  </si>
  <si>
    <t xml:space="preserve"> (This is an estimate only / Final number will be on HUD Settlement Statement)</t>
  </si>
  <si>
    <t xml:space="preserve">  COSTS</t>
  </si>
  <si>
    <t>Instructions: Fill out the yellow fields</t>
  </si>
  <si>
    <t xml:space="preserve">Monthly Payments Made </t>
  </si>
  <si>
    <t xml:space="preserve"> (estimated taxes, recordation, insurance, title company fees, etc.)</t>
  </si>
  <si>
    <t xml:space="preserve">Project Management Fee (if applicable) </t>
  </si>
  <si>
    <t xml:space="preserve">Staging </t>
  </si>
  <si>
    <t xml:space="preserve">Transfer Tax </t>
  </si>
  <si>
    <t>% of purchase we wil fund:</t>
  </si>
  <si>
    <t xml:space="preserve"> Up to 85% of Purchase Price</t>
  </si>
  <si>
    <t xml:space="preserve"> Up to 90% of Purchase Price</t>
  </si>
  <si>
    <t>0 projects completed:</t>
  </si>
  <si>
    <t>Experience Chart (past 3 years)</t>
  </si>
  <si>
    <t xml:space="preserve"> (based on experience / fill out according to chart below)</t>
  </si>
  <si>
    <t>Please note these are estimates only.  This tool is meant as a guide.  We encourage you to conduct your own due dilligence.</t>
  </si>
  <si>
    <t>Fix and Flip  Deal Tool v. 389-21</t>
  </si>
  <si>
    <t>DC | Maryland | Virginia</t>
  </si>
  <si>
    <t xml:space="preserve">  3 or more projects completed: </t>
  </si>
  <si>
    <t xml:space="preserve"> Up to 75% or 80% of Purchase Price</t>
  </si>
  <si>
    <t xml:space="preserve">1 to 2 projects completed: </t>
  </si>
  <si>
    <t xml:space="preserve"> Purchase Price: </t>
  </si>
  <si>
    <t xml:space="preserve">Rehab Budget: </t>
  </si>
  <si>
    <t xml:space="preserve">ARV: </t>
  </si>
  <si>
    <t xml:space="preserve">Rate (based on ARV): </t>
  </si>
  <si>
    <t xml:space="preserve">Commission Rate: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</si>
</sst>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3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0.5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theme="9" tint="-0.249977111117893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sz val="12"/>
      <color theme="0"/>
      <name val="Arial"/>
      <family val="2"/>
    </font>
    <font>
      <sz val="11"/>
      <color indexed="8"/>
      <name val="Arial"/>
      <family val="2"/>
    </font>
    <font>
      <b/>
      <sz val="8"/>
      <color theme="0"/>
      <name val="Arial"/>
      <family val="2"/>
    </font>
    <font>
      <sz val="10.5"/>
      <color theme="0"/>
      <name val="Arial"/>
      <family val="2"/>
    </font>
    <font>
      <b/>
      <sz val="11"/>
      <color theme="0"/>
      <name val="Calibri"/>
      <family val="2"/>
    </font>
    <font>
      <i/>
      <sz val="11"/>
      <color theme="4" tint="0.3999755851924192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7E5F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7F9F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203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0" fontId="7" fillId="0" borderId="0" xfId="0" applyFont="1"/>
    <xf numFmtId="0" fontId="0" fillId="3" borderId="0" xfId="0" applyFill="1"/>
    <xf numFmtId="0" fontId="12" fillId="0" borderId="0" xfId="0" applyFont="1"/>
    <xf numFmtId="0" fontId="7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44" fontId="7" fillId="0" borderId="0" xfId="0" applyNumberFormat="1" applyFont="1" applyAlignment="1">
      <alignment horizontal="left" vertical="center"/>
    </xf>
    <xf numFmtId="0" fontId="7" fillId="3" borderId="0" xfId="0" applyFont="1" applyFill="1" applyAlignment="1" applyProtection="1">
      <alignment horizontal="right" vertical="center"/>
      <protection hidden="1"/>
    </xf>
    <xf numFmtId="0" fontId="7" fillId="3" borderId="0" xfId="0" applyFont="1" applyFill="1"/>
    <xf numFmtId="0" fontId="7" fillId="3" borderId="0" xfId="0" applyFont="1" applyFill="1" applyAlignment="1">
      <alignment horizontal="right" vertical="center"/>
    </xf>
    <xf numFmtId="0" fontId="7" fillId="3" borderId="0" xfId="0" applyFont="1" applyFill="1" applyAlignment="1" applyProtection="1">
      <alignment horizontal="left" vertical="center"/>
      <protection hidden="1"/>
    </xf>
    <xf numFmtId="0" fontId="7" fillId="3" borderId="0" xfId="0" applyFont="1" applyFill="1" applyAlignment="1">
      <alignment horizontal="left"/>
    </xf>
    <xf numFmtId="0" fontId="7" fillId="0" borderId="7" xfId="0" applyFont="1" applyBorder="1" applyProtection="1">
      <protection hidden="1"/>
    </xf>
    <xf numFmtId="164" fontId="0" fillId="0" borderId="0" xfId="0" applyNumberFormat="1" applyProtection="1">
      <protection hidden="1"/>
    </xf>
    <xf numFmtId="44" fontId="6" fillId="0" borderId="0" xfId="1" applyFont="1" applyAlignment="1" applyProtection="1">
      <alignment horizontal="right"/>
      <protection hidden="1"/>
    </xf>
    <xf numFmtId="0" fontId="10" fillId="0" borderId="0" xfId="0" applyFont="1" applyProtection="1">
      <protection hidden="1"/>
    </xf>
    <xf numFmtId="0" fontId="6" fillId="0" borderId="0" xfId="0" applyFont="1" applyAlignment="1" applyProtection="1">
      <alignment horizontal="right" vertical="center"/>
      <protection hidden="1"/>
    </xf>
    <xf numFmtId="44" fontId="6" fillId="0" borderId="0" xfId="1" applyFont="1" applyAlignment="1" applyProtection="1">
      <alignment horizontal="left" vertical="center"/>
      <protection hidden="1"/>
    </xf>
    <xf numFmtId="44" fontId="9" fillId="0" borderId="0" xfId="1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right"/>
      <protection hidden="1"/>
    </xf>
    <xf numFmtId="164" fontId="6" fillId="0" borderId="0" xfId="1" applyNumberFormat="1" applyFont="1" applyAlignment="1" applyProtection="1">
      <alignment horizontal="left"/>
      <protection hidden="1"/>
    </xf>
    <xf numFmtId="164" fontId="5" fillId="0" borderId="0" xfId="0" applyNumberFormat="1" applyFont="1" applyProtection="1">
      <protection hidden="1"/>
    </xf>
    <xf numFmtId="44" fontId="6" fillId="0" borderId="0" xfId="1" applyFont="1" applyAlignment="1" applyProtection="1">
      <alignment horizontal="left" indent="4"/>
      <protection hidden="1"/>
    </xf>
    <xf numFmtId="164" fontId="6" fillId="0" borderId="0" xfId="0" applyNumberFormat="1" applyFont="1" applyProtection="1">
      <protection hidden="1"/>
    </xf>
    <xf numFmtId="44" fontId="6" fillId="0" borderId="0" xfId="1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right" indent="3"/>
      <protection hidden="1"/>
    </xf>
    <xf numFmtId="44" fontId="6" fillId="0" borderId="0" xfId="1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44" fontId="6" fillId="0" borderId="0" xfId="1" applyFont="1" applyAlignment="1" applyProtection="1">
      <alignment horizontal="left" indent="4"/>
      <protection locked="0" hidden="1"/>
    </xf>
    <xf numFmtId="8" fontId="7" fillId="0" borderId="0" xfId="0" applyNumberFormat="1" applyFont="1"/>
    <xf numFmtId="0" fontId="7" fillId="0" borderId="2" xfId="0" applyFont="1" applyBorder="1" applyAlignment="1" applyProtection="1">
      <alignment horizontal="left"/>
      <protection locked="0"/>
    </xf>
    <xf numFmtId="164" fontId="6" fillId="0" borderId="0" xfId="0" applyNumberFormat="1" applyFont="1" applyAlignment="1" applyProtection="1">
      <alignment horizontal="right"/>
      <protection hidden="1"/>
    </xf>
    <xf numFmtId="164" fontId="7" fillId="0" borderId="0" xfId="0" applyNumberFormat="1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 indent="2"/>
      <protection hidden="1"/>
    </xf>
    <xf numFmtId="44" fontId="7" fillId="0" borderId="0" xfId="1" applyFont="1" applyProtection="1">
      <protection hidden="1"/>
    </xf>
    <xf numFmtId="44" fontId="11" fillId="0" borderId="2" xfId="1" applyFont="1" applyBorder="1"/>
    <xf numFmtId="44" fontId="8" fillId="0" borderId="0" xfId="1" applyFont="1" applyAlignment="1" applyProtection="1">
      <alignment horizontal="left"/>
      <protection hidden="1"/>
    </xf>
    <xf numFmtId="10" fontId="11" fillId="0" borderId="2" xfId="1" applyNumberFormat="1" applyFont="1" applyBorder="1"/>
    <xf numFmtId="44" fontId="7" fillId="0" borderId="0" xfId="1" applyFont="1" applyProtection="1">
      <protection locked="0" hidden="1"/>
    </xf>
    <xf numFmtId="44" fontId="4" fillId="0" borderId="0" xfId="1" applyFont="1" applyAlignment="1">
      <alignment horizontal="left"/>
    </xf>
    <xf numFmtId="1" fontId="11" fillId="0" borderId="2" xfId="1" applyNumberFormat="1" applyFont="1" applyBorder="1"/>
    <xf numFmtId="164" fontId="7" fillId="0" borderId="0" xfId="0" applyNumberFormat="1" applyFont="1" applyProtection="1">
      <protection hidden="1"/>
    </xf>
    <xf numFmtId="44" fontId="6" fillId="0" borderId="0" xfId="1" applyFont="1" applyProtection="1">
      <protection hidden="1"/>
    </xf>
    <xf numFmtId="0" fontId="7" fillId="0" borderId="0" xfId="0" applyFont="1" applyAlignment="1" applyProtection="1">
      <alignment horizontal="right" vertical="center"/>
      <protection hidden="1"/>
    </xf>
    <xf numFmtId="164" fontId="7" fillId="0" borderId="0" xfId="0" applyNumberFormat="1" applyFont="1" applyAlignment="1" applyProtection="1">
      <alignment vertical="center"/>
      <protection hidden="1"/>
    </xf>
    <xf numFmtId="44" fontId="11" fillId="3" borderId="0" xfId="1" applyFont="1" applyFill="1" applyAlignment="1">
      <alignment horizontal="right"/>
    </xf>
    <xf numFmtId="0" fontId="7" fillId="0" borderId="8" xfId="0" applyFont="1" applyBorder="1"/>
    <xf numFmtId="0" fontId="7" fillId="0" borderId="2" xfId="0" applyFont="1" applyBorder="1"/>
    <xf numFmtId="0" fontId="7" fillId="0" borderId="0" xfId="0" applyFont="1" applyProtection="1">
      <protection hidden="1"/>
    </xf>
    <xf numFmtId="0" fontId="11" fillId="0" borderId="2" xfId="0" applyFont="1" applyBorder="1"/>
    <xf numFmtId="44" fontId="11" fillId="0" borderId="2" xfId="1" applyFont="1" applyBorder="1" applyAlignment="1">
      <alignment horizontal="right"/>
    </xf>
    <xf numFmtId="164" fontId="11" fillId="0" borderId="2" xfId="0" applyNumberFormat="1" applyFont="1" applyBorder="1"/>
    <xf numFmtId="0" fontId="7" fillId="0" borderId="0" xfId="0" applyFont="1" applyAlignment="1">
      <alignment horizontal="left"/>
    </xf>
    <xf numFmtId="0" fontId="11" fillId="3" borderId="0" xfId="0" applyFont="1" applyFill="1" applyAlignment="1" applyProtection="1">
      <alignment horizontal="right" vertical="center"/>
      <protection hidden="1"/>
    </xf>
    <xf numFmtId="44" fontId="15" fillId="3" borderId="0" xfId="1" applyFont="1" applyFill="1" applyAlignment="1" applyProtection="1">
      <alignment horizontal="left" vertical="center"/>
      <protection hidden="1"/>
    </xf>
    <xf numFmtId="164" fontId="11" fillId="3" borderId="0" xfId="0" applyNumberFormat="1" applyFont="1" applyFill="1" applyAlignment="1" applyProtection="1">
      <alignment horizontal="right" vertical="center"/>
      <protection hidden="1"/>
    </xf>
    <xf numFmtId="0" fontId="11" fillId="3" borderId="6" xfId="0" applyFont="1" applyFill="1" applyBorder="1" applyAlignment="1" applyProtection="1">
      <alignment horizontal="right" vertical="center"/>
      <protection hidden="1"/>
    </xf>
    <xf numFmtId="44" fontId="11" fillId="3" borderId="6" xfId="1" applyFont="1" applyFill="1" applyBorder="1" applyAlignment="1" applyProtection="1">
      <alignment vertical="center"/>
      <protection hidden="1"/>
    </xf>
    <xf numFmtId="44" fontId="11" fillId="3" borderId="0" xfId="1" applyFont="1" applyFill="1" applyAlignment="1" applyProtection="1">
      <alignment vertical="center"/>
      <protection hidden="1"/>
    </xf>
    <xf numFmtId="0" fontId="11" fillId="0" borderId="0" xfId="0" applyFont="1"/>
    <xf numFmtId="0" fontId="14" fillId="0" borderId="0" xfId="0" applyFont="1"/>
    <xf numFmtId="0" fontId="11" fillId="3" borderId="0" xfId="0" applyFont="1" applyFill="1" applyAlignment="1">
      <alignment horizontal="left"/>
    </xf>
    <xf numFmtId="0" fontId="11" fillId="3" borderId="0" xfId="0" applyFont="1" applyFill="1"/>
    <xf numFmtId="0" fontId="10" fillId="3" borderId="0" xfId="0" applyFont="1" applyFill="1" applyAlignment="1">
      <alignment horizontal="right" vertical="center"/>
    </xf>
    <xf numFmtId="44" fontId="10" fillId="3" borderId="0" xfId="1" applyFont="1" applyFill="1" applyAlignment="1">
      <alignment horizontal="left" vertical="center"/>
    </xf>
    <xf numFmtId="164" fontId="14" fillId="0" borderId="0" xfId="0" applyNumberFormat="1" applyFont="1" applyAlignment="1">
      <alignment vertical="center"/>
    </xf>
    <xf numFmtId="164" fontId="14" fillId="0" borderId="0" xfId="0" applyNumberFormat="1" applyFont="1"/>
    <xf numFmtId="0" fontId="14" fillId="0" borderId="0" xfId="0" applyFont="1" applyAlignment="1" applyProtection="1">
      <alignment vertical="center"/>
      <protection hidden="1"/>
    </xf>
    <xf numFmtId="164" fontId="14" fillId="0" borderId="0" xfId="0" applyNumberFormat="1" applyFont="1" applyAlignment="1" applyProtection="1">
      <alignment vertical="center"/>
      <protection hidden="1"/>
    </xf>
    <xf numFmtId="44" fontId="16" fillId="0" borderId="0" xfId="1" applyFont="1" applyAlignment="1">
      <alignment horizontal="right"/>
    </xf>
    <xf numFmtId="0" fontId="11" fillId="0" borderId="0" xfId="0" applyFont="1" applyAlignment="1" applyProtection="1">
      <alignment vertical="center"/>
      <protection hidden="1"/>
    </xf>
    <xf numFmtId="164" fontId="11" fillId="0" borderId="0" xfId="0" applyNumberFormat="1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44" fontId="11" fillId="0" borderId="0" xfId="1" applyFont="1" applyAlignment="1" applyProtection="1">
      <alignment horizontal="left" vertical="center"/>
      <protection hidden="1"/>
    </xf>
    <xf numFmtId="0" fontId="14" fillId="0" borderId="0" xfId="0" applyFont="1" applyAlignment="1">
      <alignment vertical="center"/>
    </xf>
    <xf numFmtId="0" fontId="7" fillId="3" borderId="0" xfId="0" applyFont="1" applyFill="1" applyAlignment="1">
      <alignment horizontal="center" vertical="top"/>
    </xf>
    <xf numFmtId="0" fontId="10" fillId="3" borderId="0" xfId="0" applyFont="1" applyFill="1" applyAlignment="1">
      <alignment horizontal="center"/>
    </xf>
    <xf numFmtId="0" fontId="18" fillId="3" borderId="0" xfId="0" applyFont="1" applyFill="1" applyAlignment="1">
      <alignment horizontal="right" vertical="center"/>
    </xf>
    <xf numFmtId="44" fontId="11" fillId="3" borderId="0" xfId="1" applyFont="1" applyFill="1" applyAlignment="1">
      <alignment horizontal="center" vertical="center"/>
    </xf>
    <xf numFmtId="44" fontId="7" fillId="3" borderId="0" xfId="1" applyFont="1" applyFill="1" applyAlignment="1" applyProtection="1">
      <alignment vertical="center"/>
      <protection locked="0"/>
    </xf>
    <xf numFmtId="0" fontId="11" fillId="3" borderId="0" xfId="0" applyFont="1" applyFill="1" applyAlignment="1">
      <alignment horizontal="right" vertical="center"/>
    </xf>
    <xf numFmtId="9" fontId="11" fillId="3" borderId="0" xfId="0" applyNumberFormat="1" applyFont="1" applyFill="1" applyAlignment="1" applyProtection="1">
      <alignment horizontal="center" vertical="center"/>
      <protection locked="0"/>
    </xf>
    <xf numFmtId="44" fontId="18" fillId="3" borderId="0" xfId="0" applyNumberFormat="1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11" fillId="3" borderId="0" xfId="0" applyFont="1" applyFill="1" applyAlignment="1">
      <alignment horizontal="left" vertical="center"/>
    </xf>
    <xf numFmtId="0" fontId="11" fillId="3" borderId="0" xfId="0" applyFont="1" applyFill="1" applyAlignment="1">
      <alignment vertical="center"/>
    </xf>
    <xf numFmtId="44" fontId="11" fillId="3" borderId="0" xfId="1" applyFont="1" applyFill="1" applyAlignment="1">
      <alignment vertical="center"/>
    </xf>
    <xf numFmtId="0" fontId="20" fillId="3" borderId="1" xfId="0" applyFont="1" applyFill="1" applyBorder="1" applyAlignment="1">
      <alignment horizontal="right" vertical="center"/>
    </xf>
    <xf numFmtId="0" fontId="18" fillId="3" borderId="1" xfId="0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20" fillId="3" borderId="0" xfId="0" applyFont="1" applyFill="1" applyAlignment="1">
      <alignment vertical="center"/>
    </xf>
    <xf numFmtId="0" fontId="20" fillId="3" borderId="0" xfId="0" applyFont="1" applyFill="1" applyAlignment="1">
      <alignment vertical="top"/>
    </xf>
    <xf numFmtId="0" fontId="20" fillId="3" borderId="1" xfId="0" applyFont="1" applyFill="1" applyBorder="1" applyAlignment="1" applyProtection="1">
      <alignment horizontal="right" vertical="center"/>
      <protection hidden="1"/>
    </xf>
    <xf numFmtId="0" fontId="20" fillId="3" borderId="1" xfId="0" applyFont="1" applyFill="1" applyBorder="1" applyAlignment="1" applyProtection="1">
      <alignment horizontal="right" vertical="center"/>
      <protection locked="0" hidden="1"/>
    </xf>
    <xf numFmtId="44" fontId="20" fillId="5" borderId="1" xfId="1" applyFont="1" applyFill="1" applyBorder="1" applyAlignment="1" applyProtection="1">
      <alignment vertical="center"/>
      <protection hidden="1"/>
    </xf>
    <xf numFmtId="44" fontId="20" fillId="5" borderId="11" xfId="1" applyFont="1" applyFill="1" applyBorder="1" applyAlignment="1" applyProtection="1">
      <alignment vertical="center"/>
      <protection hidden="1"/>
    </xf>
    <xf numFmtId="0" fontId="18" fillId="3" borderId="0" xfId="0" applyFont="1" applyFill="1"/>
    <xf numFmtId="0" fontId="19" fillId="3" borderId="0" xfId="0" applyFont="1" applyFill="1"/>
    <xf numFmtId="0" fontId="19" fillId="3" borderId="0" xfId="0" applyFont="1" applyFill="1" applyAlignment="1">
      <alignment horizontal="left" vertical="center"/>
    </xf>
    <xf numFmtId="0" fontId="19" fillId="3" borderId="0" xfId="0" applyFont="1" applyFill="1" applyAlignment="1">
      <alignment vertical="center"/>
    </xf>
    <xf numFmtId="0" fontId="18" fillId="3" borderId="0" xfId="0" applyFont="1" applyFill="1" applyAlignment="1">
      <alignment horizontal="left" vertical="center"/>
    </xf>
    <xf numFmtId="0" fontId="20" fillId="3" borderId="11" xfId="0" applyFont="1" applyFill="1" applyBorder="1" applyAlignment="1" applyProtection="1">
      <alignment horizontal="right" vertical="center"/>
      <protection locked="0" hidden="1"/>
    </xf>
    <xf numFmtId="0" fontId="20" fillId="3" borderId="0" xfId="0" applyFont="1" applyFill="1" applyAlignment="1" applyProtection="1">
      <alignment horizontal="right" vertical="center"/>
      <protection hidden="1"/>
    </xf>
    <xf numFmtId="0" fontId="18" fillId="3" borderId="11" xfId="0" applyFont="1" applyFill="1" applyBorder="1" applyAlignment="1">
      <alignment horizontal="right" vertical="center"/>
    </xf>
    <xf numFmtId="44" fontId="18" fillId="3" borderId="11" xfId="0" applyNumberFormat="1" applyFont="1" applyFill="1" applyBorder="1" applyAlignment="1">
      <alignment vertical="center"/>
    </xf>
    <xf numFmtId="44" fontId="20" fillId="3" borderId="1" xfId="1" applyFont="1" applyFill="1" applyBorder="1" applyAlignment="1" applyProtection="1">
      <alignment vertical="center"/>
      <protection hidden="1"/>
    </xf>
    <xf numFmtId="164" fontId="11" fillId="3" borderId="0" xfId="1" applyNumberFormat="1" applyFont="1" applyFill="1" applyAlignment="1" applyProtection="1">
      <alignment vertical="center"/>
      <protection locked="0" hidden="1"/>
    </xf>
    <xf numFmtId="0" fontId="14" fillId="3" borderId="0" xfId="0" applyFont="1" applyFill="1"/>
    <xf numFmtId="9" fontId="22" fillId="3" borderId="1" xfId="2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right" indent="2"/>
      <protection hidden="1"/>
    </xf>
    <xf numFmtId="0" fontId="11" fillId="0" borderId="0" xfId="0" applyFont="1" applyAlignment="1" applyProtection="1">
      <alignment horizontal="right"/>
      <protection hidden="1"/>
    </xf>
    <xf numFmtId="0" fontId="23" fillId="3" borderId="0" xfId="0" applyFont="1" applyFill="1" applyAlignment="1" applyProtection="1">
      <alignment vertical="center"/>
      <protection hidden="1"/>
    </xf>
    <xf numFmtId="164" fontId="14" fillId="3" borderId="0" xfId="0" applyNumberFormat="1" applyFont="1" applyFill="1" applyProtection="1">
      <protection hidden="1"/>
    </xf>
    <xf numFmtId="44" fontId="11" fillId="3" borderId="0" xfId="1" applyFont="1" applyFill="1" applyAlignment="1" applyProtection="1">
      <alignment horizontal="right"/>
      <protection hidden="1"/>
    </xf>
    <xf numFmtId="0" fontId="14" fillId="3" borderId="0" xfId="0" applyFont="1" applyFill="1" applyAlignment="1">
      <alignment horizontal="left"/>
    </xf>
    <xf numFmtId="0" fontId="15" fillId="3" borderId="0" xfId="0" applyFont="1" applyFill="1" applyProtection="1">
      <protection hidden="1"/>
    </xf>
    <xf numFmtId="44" fontId="11" fillId="3" borderId="0" xfId="1" applyFont="1" applyFill="1" applyAlignment="1" applyProtection="1">
      <alignment horizontal="left" vertical="center"/>
      <protection hidden="1"/>
    </xf>
    <xf numFmtId="164" fontId="11" fillId="3" borderId="0" xfId="1" applyNumberFormat="1" applyFont="1" applyFill="1" applyAlignment="1" applyProtection="1">
      <alignment horizontal="left" vertical="center"/>
      <protection hidden="1"/>
    </xf>
    <xf numFmtId="0" fontId="17" fillId="3" borderId="0" xfId="0" applyFont="1" applyFill="1" applyAlignment="1" applyProtection="1">
      <alignment vertical="center"/>
      <protection hidden="1"/>
    </xf>
    <xf numFmtId="164" fontId="24" fillId="3" borderId="0" xfId="0" applyNumberFormat="1" applyFont="1" applyFill="1" applyAlignment="1" applyProtection="1">
      <alignment vertical="center"/>
      <protection hidden="1"/>
    </xf>
    <xf numFmtId="0" fontId="14" fillId="3" borderId="0" xfId="0" applyFont="1" applyFill="1" applyAlignment="1" applyProtection="1">
      <alignment vertical="center"/>
      <protection hidden="1"/>
    </xf>
    <xf numFmtId="44" fontId="11" fillId="3" borderId="1" xfId="1" applyFont="1" applyFill="1" applyBorder="1" applyAlignment="1" applyProtection="1">
      <alignment vertical="center"/>
      <protection hidden="1"/>
    </xf>
    <xf numFmtId="164" fontId="11" fillId="3" borderId="0" xfId="0" applyNumberFormat="1" applyFont="1" applyFill="1" applyAlignment="1" applyProtection="1">
      <alignment vertical="center"/>
      <protection hidden="1"/>
    </xf>
    <xf numFmtId="164" fontId="14" fillId="3" borderId="0" xfId="0" applyNumberFormat="1" applyFont="1" applyFill="1" applyAlignment="1" applyProtection="1">
      <alignment vertical="center"/>
      <protection hidden="1"/>
    </xf>
    <xf numFmtId="44" fontId="11" fillId="3" borderId="0" xfId="1" applyFont="1" applyFill="1" applyAlignment="1" applyProtection="1">
      <alignment horizontal="right" vertical="center"/>
      <protection hidden="1"/>
    </xf>
    <xf numFmtId="44" fontId="11" fillId="3" borderId="1" xfId="1" applyFont="1" applyFill="1" applyBorder="1" applyAlignment="1" applyProtection="1">
      <alignment horizontal="left" vertical="center"/>
      <protection hidden="1"/>
    </xf>
    <xf numFmtId="44" fontId="16" fillId="3" borderId="0" xfId="1" applyFont="1" applyFill="1"/>
    <xf numFmtId="164" fontId="25" fillId="3" borderId="0" xfId="1" applyNumberFormat="1" applyFont="1" applyFill="1" applyAlignment="1">
      <alignment horizontal="left"/>
    </xf>
    <xf numFmtId="9" fontId="16" fillId="3" borderId="0" xfId="2" applyFont="1" applyFill="1" applyAlignment="1">
      <alignment horizontal="left"/>
    </xf>
    <xf numFmtId="44" fontId="16" fillId="3" borderId="0" xfId="1" applyFont="1" applyFill="1" applyAlignment="1">
      <alignment horizontal="right"/>
    </xf>
    <xf numFmtId="44" fontId="11" fillId="0" borderId="0" xfId="1" applyFont="1" applyAlignment="1" applyProtection="1">
      <alignment horizontal="right"/>
      <protection hidden="1"/>
    </xf>
    <xf numFmtId="164" fontId="11" fillId="3" borderId="1" xfId="0" applyNumberFormat="1" applyFont="1" applyFill="1" applyBorder="1" applyAlignment="1" applyProtection="1">
      <alignment vertical="center"/>
      <protection hidden="1"/>
    </xf>
    <xf numFmtId="44" fontId="16" fillId="3" borderId="10" xfId="1" applyFont="1" applyFill="1" applyBorder="1" applyAlignment="1">
      <alignment horizontal="right"/>
    </xf>
    <xf numFmtId="0" fontId="14" fillId="3" borderId="6" xfId="0" applyFont="1" applyFill="1" applyBorder="1" applyAlignment="1" applyProtection="1">
      <alignment vertical="center"/>
      <protection hidden="1"/>
    </xf>
    <xf numFmtId="164" fontId="14" fillId="3" borderId="6" xfId="0" applyNumberFormat="1" applyFont="1" applyFill="1" applyBorder="1" applyAlignment="1" applyProtection="1">
      <alignment vertical="center"/>
      <protection hidden="1"/>
    </xf>
    <xf numFmtId="44" fontId="16" fillId="3" borderId="4" xfId="1" applyFont="1" applyFill="1" applyBorder="1" applyAlignment="1">
      <alignment horizontal="right"/>
    </xf>
    <xf numFmtId="44" fontId="11" fillId="3" borderId="9" xfId="1" applyFont="1" applyFill="1" applyBorder="1" applyAlignment="1" applyProtection="1">
      <alignment horizontal="center" vertical="center"/>
      <protection hidden="1"/>
    </xf>
    <xf numFmtId="164" fontId="14" fillId="3" borderId="2" xfId="0" applyNumberFormat="1" applyFont="1" applyFill="1" applyBorder="1" applyAlignment="1" applyProtection="1">
      <alignment vertical="center"/>
      <protection hidden="1"/>
    </xf>
    <xf numFmtId="164" fontId="11" fillId="3" borderId="2" xfId="0" applyNumberFormat="1" applyFont="1" applyFill="1" applyBorder="1" applyAlignment="1" applyProtection="1">
      <alignment horizontal="right" vertical="center"/>
      <protection hidden="1"/>
    </xf>
    <xf numFmtId="44" fontId="11" fillId="3" borderId="2" xfId="1" applyFont="1" applyFill="1" applyBorder="1" applyAlignment="1" applyProtection="1">
      <alignment vertical="center"/>
      <protection hidden="1"/>
    </xf>
    <xf numFmtId="44" fontId="11" fillId="3" borderId="1" xfId="1" applyFont="1" applyFill="1" applyBorder="1" applyAlignment="1">
      <alignment vertical="center"/>
    </xf>
    <xf numFmtId="9" fontId="18" fillId="3" borderId="0" xfId="2" applyFont="1" applyFill="1" applyAlignment="1" applyProtection="1">
      <alignment horizontal="center" vertical="center"/>
      <protection locked="0"/>
    </xf>
    <xf numFmtId="0" fontId="26" fillId="3" borderId="0" xfId="0" applyFont="1" applyFill="1" applyAlignment="1">
      <alignment vertical="center"/>
    </xf>
    <xf numFmtId="0" fontId="10" fillId="3" borderId="0" xfId="0" applyFont="1" applyFill="1"/>
    <xf numFmtId="0" fontId="18" fillId="3" borderId="0" xfId="0" applyFont="1" applyFill="1" applyAlignment="1">
      <alignment horizontal="left" vertical="center"/>
    </xf>
    <xf numFmtId="0" fontId="18" fillId="0" borderId="1" xfId="0" applyFont="1" applyBorder="1" applyAlignment="1">
      <alignment horizontal="right" vertical="center"/>
    </xf>
    <xf numFmtId="44" fontId="18" fillId="8" borderId="1" xfId="1" applyFont="1" applyFill="1" applyBorder="1" applyAlignment="1">
      <alignment horizontal="center" vertical="center"/>
    </xf>
    <xf numFmtId="44" fontId="18" fillId="3" borderId="0" xfId="0" applyNumberFormat="1" applyFont="1" applyFill="1" applyBorder="1" applyAlignment="1">
      <alignment horizontal="left" vertical="center"/>
    </xf>
    <xf numFmtId="0" fontId="18" fillId="3" borderId="0" xfId="0" applyFont="1" applyFill="1" applyBorder="1" applyAlignment="1">
      <alignment horizontal="left" vertical="center"/>
    </xf>
    <xf numFmtId="44" fontId="18" fillId="2" borderId="1" xfId="1" applyFont="1" applyFill="1" applyBorder="1" applyAlignment="1" applyProtection="1">
      <alignment vertical="center"/>
      <protection locked="0"/>
    </xf>
    <xf numFmtId="44" fontId="20" fillId="4" borderId="12" xfId="1" applyFont="1" applyFill="1" applyBorder="1" applyAlignment="1" applyProtection="1">
      <alignment vertical="center"/>
      <protection hidden="1"/>
    </xf>
    <xf numFmtId="44" fontId="20" fillId="4" borderId="3" xfId="1" applyFont="1" applyFill="1" applyBorder="1" applyAlignment="1" applyProtection="1">
      <alignment vertical="center"/>
      <protection hidden="1"/>
    </xf>
    <xf numFmtId="9" fontId="18" fillId="2" borderId="1" xfId="2" applyNumberFormat="1" applyFont="1" applyFill="1" applyBorder="1" applyAlignment="1" applyProtection="1">
      <alignment horizontal="center" vertical="center"/>
      <protection locked="0"/>
    </xf>
    <xf numFmtId="1" fontId="18" fillId="2" borderId="1" xfId="1" applyNumberFormat="1" applyFont="1" applyFill="1" applyBorder="1" applyAlignment="1" applyProtection="1">
      <alignment horizontal="center" vertical="center"/>
      <protection locked="0"/>
    </xf>
    <xf numFmtId="44" fontId="20" fillId="2" borderId="1" xfId="1" applyFont="1" applyFill="1" applyBorder="1" applyAlignment="1" applyProtection="1">
      <alignment vertical="center"/>
      <protection locked="0"/>
    </xf>
    <xf numFmtId="165" fontId="18" fillId="2" borderId="1" xfId="2" applyNumberFormat="1" applyFont="1" applyFill="1" applyBorder="1" applyAlignment="1" applyProtection="1">
      <alignment horizontal="center" vertical="center"/>
      <protection locked="0"/>
    </xf>
    <xf numFmtId="165" fontId="20" fillId="2" borderId="1" xfId="2" applyNumberFormat="1" applyFont="1" applyFill="1" applyBorder="1" applyAlignment="1" applyProtection="1">
      <alignment horizontal="center" vertical="center"/>
      <protection locked="0"/>
    </xf>
    <xf numFmtId="0" fontId="18" fillId="3" borderId="0" xfId="0" applyFont="1" applyFill="1" applyAlignment="1">
      <alignment horizontal="right" vertical="center"/>
    </xf>
    <xf numFmtId="165" fontId="18" fillId="3" borderId="0" xfId="2" applyNumberFormat="1" applyFont="1" applyFill="1" applyBorder="1" applyAlignment="1" applyProtection="1">
      <alignment horizontal="center" vertical="center"/>
      <protection locked="0"/>
    </xf>
    <xf numFmtId="0" fontId="18" fillId="3" borderId="0" xfId="0" applyFont="1" applyFill="1" applyAlignment="1">
      <alignment horizontal="left" vertical="top"/>
    </xf>
    <xf numFmtId="0" fontId="7" fillId="0" borderId="0" xfId="0" applyFont="1" applyFill="1" applyBorder="1" applyAlignment="1">
      <alignment vertical="center"/>
    </xf>
    <xf numFmtId="0" fontId="29" fillId="3" borderId="0" xfId="0" applyFont="1" applyFill="1"/>
    <xf numFmtId="10" fontId="18" fillId="2" borderId="1" xfId="1" applyNumberFormat="1" applyFont="1" applyFill="1" applyBorder="1" applyAlignment="1" applyProtection="1">
      <alignment horizontal="center" vertical="center"/>
      <protection locked="0"/>
    </xf>
    <xf numFmtId="0" fontId="18" fillId="2" borderId="1" xfId="1" applyNumberFormat="1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/>
    <xf numFmtId="0" fontId="29" fillId="3" borderId="0" xfId="0" applyFont="1" applyFill="1" applyBorder="1" applyAlignment="1">
      <alignment horizontal="left"/>
    </xf>
    <xf numFmtId="0" fontId="30" fillId="0" borderId="0" xfId="0" applyFont="1" applyFill="1" applyBorder="1"/>
    <xf numFmtId="0" fontId="30" fillId="3" borderId="0" xfId="0" applyFont="1" applyFill="1"/>
    <xf numFmtId="0" fontId="29" fillId="3" borderId="0" xfId="0" applyFont="1" applyFill="1" applyBorder="1"/>
    <xf numFmtId="0" fontId="29" fillId="3" borderId="0" xfId="0" applyFont="1" applyFill="1" applyAlignment="1">
      <alignment vertical="top"/>
    </xf>
    <xf numFmtId="0" fontId="7" fillId="3" borderId="2" xfId="0" applyFont="1" applyFill="1" applyBorder="1"/>
    <xf numFmtId="0" fontId="11" fillId="3" borderId="2" xfId="0" applyFont="1" applyFill="1" applyBorder="1"/>
    <xf numFmtId="0" fontId="14" fillId="3" borderId="2" xfId="0" applyFont="1" applyFill="1" applyBorder="1"/>
    <xf numFmtId="0" fontId="11" fillId="3" borderId="2" xfId="0" applyFont="1" applyFill="1" applyBorder="1" applyAlignment="1">
      <alignment vertical="center"/>
    </xf>
    <xf numFmtId="0" fontId="7" fillId="5" borderId="1" xfId="0" applyFont="1" applyFill="1" applyBorder="1" applyAlignment="1">
      <alignment horizontal="right" vertical="center"/>
    </xf>
    <xf numFmtId="0" fontId="15" fillId="6" borderId="9" xfId="0" applyFont="1" applyFill="1" applyBorder="1" applyAlignment="1">
      <alignment horizontal="center" vertical="center"/>
    </xf>
    <xf numFmtId="0" fontId="15" fillId="6" borderId="14" xfId="0" applyFont="1" applyFill="1" applyBorder="1" applyAlignment="1">
      <alignment horizontal="center" vertical="center"/>
    </xf>
    <xf numFmtId="0" fontId="27" fillId="3" borderId="6" xfId="0" applyFont="1" applyFill="1" applyBorder="1" applyAlignment="1">
      <alignment horizontal="center"/>
    </xf>
    <xf numFmtId="0" fontId="27" fillId="3" borderId="4" xfId="0" applyFont="1" applyFill="1" applyBorder="1" applyAlignment="1">
      <alignment horizontal="center"/>
    </xf>
    <xf numFmtId="0" fontId="21" fillId="6" borderId="9" xfId="0" applyFont="1" applyFill="1" applyBorder="1" applyAlignment="1">
      <alignment horizontal="left" vertical="center"/>
    </xf>
    <xf numFmtId="0" fontId="21" fillId="6" borderId="13" xfId="0" applyFont="1" applyFill="1" applyBorder="1" applyAlignment="1">
      <alignment horizontal="left" vertical="center"/>
    </xf>
    <xf numFmtId="0" fontId="18" fillId="3" borderId="0" xfId="0" applyFont="1" applyFill="1" applyBorder="1" applyAlignment="1">
      <alignment horizontal="center" vertical="center"/>
    </xf>
    <xf numFmtId="0" fontId="21" fillId="6" borderId="8" xfId="0" applyFont="1" applyFill="1" applyBorder="1" applyAlignment="1">
      <alignment horizontal="center" vertical="center"/>
    </xf>
    <xf numFmtId="0" fontId="21" fillId="6" borderId="5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/>
    </xf>
    <xf numFmtId="0" fontId="20" fillId="7" borderId="9" xfId="0" applyFont="1" applyFill="1" applyBorder="1" applyAlignment="1">
      <alignment horizontal="center" vertical="center"/>
    </xf>
    <xf numFmtId="0" fontId="20" fillId="7" borderId="13" xfId="0" applyFont="1" applyFill="1" applyBorder="1" applyAlignment="1">
      <alignment horizontal="center" vertical="center"/>
    </xf>
    <xf numFmtId="0" fontId="21" fillId="6" borderId="8" xfId="0" applyFont="1" applyFill="1" applyBorder="1" applyAlignment="1">
      <alignment horizontal="left" vertical="center"/>
    </xf>
    <xf numFmtId="0" fontId="21" fillId="6" borderId="5" xfId="0" applyFont="1" applyFill="1" applyBorder="1" applyAlignment="1">
      <alignment horizontal="left" vertical="center"/>
    </xf>
    <xf numFmtId="0" fontId="18" fillId="3" borderId="2" xfId="0" applyFont="1" applyFill="1" applyBorder="1" applyAlignment="1">
      <alignment horizontal="right" vertical="center"/>
    </xf>
    <xf numFmtId="0" fontId="18" fillId="3" borderId="0" xfId="0" applyFont="1" applyFill="1" applyAlignment="1">
      <alignment horizontal="right" vertical="center"/>
    </xf>
    <xf numFmtId="44" fontId="18" fillId="3" borderId="0" xfId="0" applyNumberFormat="1" applyFont="1" applyFill="1" applyBorder="1" applyAlignment="1">
      <alignment horizontal="left" vertical="center"/>
    </xf>
    <xf numFmtId="0" fontId="18" fillId="3" borderId="0" xfId="0" applyFont="1" applyFill="1" applyBorder="1" applyAlignment="1">
      <alignment horizontal="left" vertical="center"/>
    </xf>
    <xf numFmtId="164" fontId="7" fillId="3" borderId="1" xfId="0" applyNumberFormat="1" applyFont="1" applyFill="1" applyBorder="1" applyAlignment="1">
      <alignment horizontal="left" vertical="center"/>
    </xf>
    <xf numFmtId="164" fontId="7" fillId="3" borderId="1" xfId="1" applyNumberFormat="1" applyFont="1" applyFill="1" applyBorder="1" applyAlignment="1">
      <alignment horizontal="left" vertical="center"/>
    </xf>
    <xf numFmtId="0" fontId="28" fillId="5" borderId="1" xfId="0" applyFont="1" applyFill="1" applyBorder="1" applyAlignment="1">
      <alignment horizontal="right" vertical="center"/>
    </xf>
    <xf numFmtId="0" fontId="11" fillId="5" borderId="1" xfId="0" applyFont="1" applyFill="1" applyBorder="1" applyAlignment="1">
      <alignment horizontal="right" vertical="center"/>
    </xf>
    <xf numFmtId="0" fontId="28" fillId="3" borderId="1" xfId="0" applyFont="1" applyFill="1" applyBorder="1" applyAlignment="1" applyProtection="1">
      <alignment horizontal="left" vertical="center"/>
      <protection hidden="1"/>
    </xf>
    <xf numFmtId="0" fontId="11" fillId="3" borderId="1" xfId="0" applyFont="1" applyFill="1" applyBorder="1" applyAlignment="1" applyProtection="1">
      <alignment horizontal="left" vertical="center"/>
      <protection hidden="1"/>
    </xf>
    <xf numFmtId="44" fontId="7" fillId="5" borderId="1" xfId="0" applyNumberFormat="1" applyFont="1" applyFill="1" applyBorder="1" applyAlignment="1" applyProtection="1">
      <alignment horizontal="right" vertical="center"/>
      <protection hidden="1"/>
    </xf>
  </cellXfs>
  <cellStyles count="8">
    <cellStyle name="Comma 2" xfId="3" xr:uid="{00000000-0005-0000-0000-000000000000}"/>
    <cellStyle name="Currency" xfId="1" builtinId="4"/>
    <cellStyle name="Currency 2" xfId="4" xr:uid="{00000000-0005-0000-0000-000002000000}"/>
    <cellStyle name="Currency 3" xfId="6" xr:uid="{00000000-0005-0000-0000-000032000000}"/>
    <cellStyle name="Normal" xfId="0" builtinId="0"/>
    <cellStyle name="Percent" xfId="2" builtinId="5"/>
    <cellStyle name="Percent 2" xfId="5" xr:uid="{00000000-0005-0000-0000-000005000000}"/>
    <cellStyle name="Percent 3" xfId="7" xr:uid="{00000000-0005-0000-0000-000033000000}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909"/>
        </patternFill>
      </fill>
    </dxf>
  </dxfs>
  <tableStyles count="0" defaultTableStyle="TableStyleMedium9" defaultPivotStyle="PivotStyleLight16"/>
  <colors>
    <mruColors>
      <color rgb="FFD7E5F5"/>
      <color rgb="FFF7F9F1"/>
      <color rgb="FFE1FF8B"/>
      <color rgb="FFFF0909"/>
      <color rgb="FFFFECAF"/>
      <color rgb="FFFFD961"/>
      <color rgb="FFEFF4E4"/>
      <color rgb="FFCCFF99"/>
      <color rgb="FFE9F0D8"/>
      <color rgb="FFFFDB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RevitaLending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0</xdr:row>
      <xdr:rowOff>247650</xdr:rowOff>
    </xdr:from>
    <xdr:to>
      <xdr:col>2</xdr:col>
      <xdr:colOff>377811</xdr:colOff>
      <xdr:row>2</xdr:row>
      <xdr:rowOff>260151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21A942-21E5-40F4-9E13-494125A57F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4" y="247650"/>
          <a:ext cx="2920987" cy="641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bg1"/>
        </a:solidFill>
        <a:ln w="9525" cmpd="sng">
          <a:noFill/>
        </a:ln>
      </a:spPr>
      <a:bodyPr vertOverflow="clip" horzOverflow="clip" wrap="square" rtlCol="0" anchor="t"/>
      <a:lstStyle>
        <a:defPPr algn="l">
          <a:defRPr sz="1000">
            <a:latin typeface="Arial" panose="020B0604020202020204" pitchFamily="34" charset="0"/>
            <a:cs typeface="Arial" panose="020B0604020202020204" pitchFamily="34" charset="0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95DAB-B1F0-40A9-8C07-F2B60F78F0A7}">
  <dimension ref="A1:CO48"/>
  <sheetViews>
    <sheetView tabSelected="1" zoomScaleNormal="100" workbookViewId="0">
      <selection activeCell="C7" sqref="C7"/>
    </sheetView>
  </sheetViews>
  <sheetFormatPr defaultRowHeight="24.95" customHeight="1" x14ac:dyDescent="0.25"/>
  <cols>
    <col min="2" max="2" width="39.140625" style="3" customWidth="1"/>
    <col min="3" max="3" width="17" style="3" customWidth="1"/>
    <col min="4" max="4" width="7.5703125" style="3" customWidth="1"/>
    <col min="5" max="5" width="19.85546875" style="55" customWidth="1"/>
    <col min="6" max="6" width="8.42578125" style="55" customWidth="1"/>
    <col min="7" max="7" width="21" style="3" customWidth="1"/>
    <col min="8" max="8" width="7.85546875" style="3" customWidth="1"/>
    <col min="9" max="9" width="14.7109375" style="3" customWidth="1"/>
    <col min="10" max="10" width="10.42578125" style="3" customWidth="1"/>
    <col min="11" max="11" width="13" style="11" customWidth="1"/>
    <col min="12" max="93" width="9.140625" style="3"/>
  </cols>
  <sheetData>
    <row r="1" spans="1:13" ht="24.95" customHeight="1" x14ac:dyDescent="0.25">
      <c r="A1" s="4"/>
      <c r="B1" s="11"/>
      <c r="C1" s="11"/>
      <c r="D1" s="11"/>
      <c r="E1" s="14"/>
      <c r="F1" s="14"/>
      <c r="G1" s="167"/>
      <c r="H1" s="168" t="s">
        <v>73</v>
      </c>
      <c r="I1" s="171"/>
      <c r="J1" s="169"/>
      <c r="K1" s="173"/>
    </row>
    <row r="2" spans="1:13" ht="24.95" customHeight="1" x14ac:dyDescent="0.25">
      <c r="A2" s="4"/>
      <c r="B2" s="11"/>
      <c r="C2" s="11"/>
      <c r="D2" s="11"/>
      <c r="E2" s="14"/>
      <c r="F2" s="14"/>
      <c r="G2" s="11"/>
      <c r="H2" s="172" t="s">
        <v>74</v>
      </c>
      <c r="I2" s="164"/>
      <c r="J2" s="170"/>
      <c r="K2" s="173"/>
    </row>
    <row r="3" spans="1:13" ht="24.95" customHeight="1" x14ac:dyDescent="0.25">
      <c r="A3" s="4"/>
      <c r="B3" s="146"/>
      <c r="C3" s="11"/>
      <c r="D3" s="11"/>
      <c r="E3" s="14"/>
      <c r="F3" s="14"/>
      <c r="G3" s="11"/>
      <c r="H3" s="164"/>
      <c r="I3" s="164"/>
      <c r="J3" s="11"/>
      <c r="K3" s="173"/>
    </row>
    <row r="4" spans="1:13" ht="24.95" customHeight="1" x14ac:dyDescent="0.25">
      <c r="A4" s="4"/>
      <c r="B4" s="146"/>
      <c r="C4" s="11"/>
      <c r="D4" s="11"/>
      <c r="E4" s="14"/>
      <c r="F4" s="14"/>
      <c r="G4" s="11"/>
      <c r="H4" s="11"/>
      <c r="I4" s="11"/>
      <c r="J4" s="11"/>
      <c r="K4" s="173"/>
    </row>
    <row r="5" spans="1:13" ht="24.95" customHeight="1" x14ac:dyDescent="0.25">
      <c r="A5" s="79"/>
      <c r="B5" s="78" t="s">
        <v>60</v>
      </c>
      <c r="C5" s="79"/>
      <c r="D5" s="79"/>
      <c r="E5" s="79"/>
      <c r="F5" s="79"/>
      <c r="G5" s="79"/>
      <c r="H5" s="79"/>
      <c r="I5" s="62"/>
      <c r="J5" s="65"/>
      <c r="K5" s="174"/>
    </row>
    <row r="6" spans="1:13" ht="24.95" customHeight="1" x14ac:dyDescent="0.25">
      <c r="A6" s="78"/>
      <c r="B6" s="182" t="s">
        <v>51</v>
      </c>
      <c r="C6" s="183"/>
      <c r="D6" s="11"/>
      <c r="F6" s="78"/>
      <c r="G6" s="10"/>
      <c r="H6" s="82"/>
      <c r="I6" s="78"/>
      <c r="J6" s="65"/>
      <c r="K6" s="174"/>
    </row>
    <row r="7" spans="1:13" ht="24.95" customHeight="1" x14ac:dyDescent="0.25">
      <c r="A7" s="4"/>
      <c r="B7" s="91" t="s">
        <v>78</v>
      </c>
      <c r="C7" s="152">
        <v>0</v>
      </c>
      <c r="D7" s="11"/>
      <c r="E7" s="160" t="s">
        <v>66</v>
      </c>
      <c r="F7" s="155">
        <v>0</v>
      </c>
      <c r="G7" s="86" t="s">
        <v>71</v>
      </c>
      <c r="H7" s="11"/>
      <c r="I7" s="11"/>
      <c r="J7" s="65"/>
      <c r="K7" s="174"/>
    </row>
    <row r="8" spans="1:13" ht="24.95" customHeight="1" x14ac:dyDescent="0.25">
      <c r="A8" s="4"/>
      <c r="B8" s="148" t="s">
        <v>79</v>
      </c>
      <c r="C8" s="152">
        <v>0</v>
      </c>
      <c r="D8" s="145"/>
      <c r="E8" s="162"/>
      <c r="F8" s="13"/>
      <c r="G8" s="66"/>
      <c r="H8" s="67"/>
      <c r="I8" s="12"/>
      <c r="J8" s="109"/>
      <c r="K8" s="175"/>
      <c r="L8" s="163"/>
      <c r="M8" s="9"/>
    </row>
    <row r="9" spans="1:13" ht="24.95" customHeight="1" x14ac:dyDescent="0.25">
      <c r="A9" s="4"/>
      <c r="B9" s="91" t="s">
        <v>80</v>
      </c>
      <c r="C9" s="152">
        <v>0</v>
      </c>
      <c r="D9" s="145"/>
      <c r="E9" s="14"/>
      <c r="F9" s="178" t="s">
        <v>70</v>
      </c>
      <c r="G9" s="179"/>
      <c r="H9" s="179"/>
      <c r="I9" s="179"/>
      <c r="J9" s="179"/>
      <c r="K9" s="175"/>
      <c r="L9" s="6"/>
      <c r="M9" s="7"/>
    </row>
    <row r="10" spans="1:13" ht="24.95" customHeight="1" x14ac:dyDescent="0.25">
      <c r="A10" s="4"/>
      <c r="B10" s="11"/>
      <c r="C10" s="11"/>
      <c r="D10" s="145"/>
      <c r="E10" s="14"/>
      <c r="F10" s="202" t="s">
        <v>69</v>
      </c>
      <c r="G10" s="202"/>
      <c r="H10" s="196" t="s">
        <v>76</v>
      </c>
      <c r="I10" s="196"/>
      <c r="J10" s="196"/>
      <c r="K10" s="175"/>
      <c r="L10" s="6"/>
      <c r="M10" s="7"/>
    </row>
    <row r="11" spans="1:13" ht="24.95" customHeight="1" x14ac:dyDescent="0.25">
      <c r="A11" s="4"/>
      <c r="B11" s="11"/>
      <c r="C11" s="11"/>
      <c r="D11" s="11"/>
      <c r="E11" s="14"/>
      <c r="F11" s="177" t="s">
        <v>77</v>
      </c>
      <c r="G11" s="177"/>
      <c r="H11" s="197" t="s">
        <v>67</v>
      </c>
      <c r="I11" s="197"/>
      <c r="J11" s="197"/>
      <c r="K11" s="175"/>
      <c r="L11" s="8"/>
      <c r="M11" s="8"/>
    </row>
    <row r="12" spans="1:13" ht="24.95" customHeight="1" x14ac:dyDescent="0.25">
      <c r="A12" s="4"/>
      <c r="B12" s="190" t="s">
        <v>52</v>
      </c>
      <c r="C12" s="191"/>
      <c r="D12" s="65"/>
      <c r="E12" s="64"/>
      <c r="F12" s="198" t="s">
        <v>75</v>
      </c>
      <c r="G12" s="199"/>
      <c r="H12" s="200" t="s">
        <v>68</v>
      </c>
      <c r="I12" s="201"/>
      <c r="J12" s="201"/>
      <c r="K12" s="176"/>
      <c r="L12" s="5"/>
      <c r="M12" s="5"/>
    </row>
    <row r="13" spans="1:13" ht="24.95" customHeight="1" x14ac:dyDescent="0.25">
      <c r="A13" s="4"/>
      <c r="B13" s="90" t="s">
        <v>35</v>
      </c>
      <c r="C13" s="149">
        <f>(C7*F7)+C8</f>
        <v>0</v>
      </c>
      <c r="D13" s="92"/>
      <c r="E13" s="87"/>
      <c r="F13" s="87"/>
      <c r="G13" s="65"/>
      <c r="H13" s="65"/>
      <c r="I13" s="83"/>
      <c r="J13" s="110"/>
      <c r="K13" s="174"/>
    </row>
    <row r="14" spans="1:13" ht="24.95" customHeight="1" x14ac:dyDescent="0.25">
      <c r="A14" s="4"/>
      <c r="B14" s="91" t="s">
        <v>47</v>
      </c>
      <c r="C14" s="165">
        <v>0</v>
      </c>
      <c r="D14" s="65"/>
      <c r="E14" s="83"/>
      <c r="F14" s="64"/>
      <c r="G14" s="65"/>
      <c r="H14" s="84"/>
      <c r="I14" s="81"/>
      <c r="J14" s="88"/>
      <c r="K14" s="174"/>
    </row>
    <row r="15" spans="1:13" ht="24.95" customHeight="1" x14ac:dyDescent="0.25">
      <c r="A15" s="4"/>
      <c r="B15" s="91" t="s">
        <v>49</v>
      </c>
      <c r="C15" s="166">
        <v>0</v>
      </c>
      <c r="D15" s="65"/>
      <c r="E15" s="64"/>
      <c r="F15" s="147"/>
      <c r="G15" s="65"/>
      <c r="H15" s="65"/>
      <c r="I15" s="81"/>
      <c r="J15" s="88"/>
      <c r="K15" s="174"/>
    </row>
    <row r="16" spans="1:13" ht="24.95" customHeight="1" x14ac:dyDescent="0.25">
      <c r="B16" s="91" t="s">
        <v>48</v>
      </c>
      <c r="C16" s="149">
        <f>(C13*C14/12)</f>
        <v>0</v>
      </c>
      <c r="D16" s="11"/>
      <c r="E16" s="14"/>
      <c r="F16" s="194"/>
      <c r="G16" s="195"/>
      <c r="H16" s="195"/>
      <c r="I16" s="195"/>
      <c r="J16" s="11"/>
      <c r="K16" s="173"/>
    </row>
    <row r="17" spans="1:11" ht="24.95" customHeight="1" x14ac:dyDescent="0.25">
      <c r="B17" s="91" t="s">
        <v>57</v>
      </c>
      <c r="C17" s="149">
        <f>(C7+C8+C23+C24+C25)-C13</f>
        <v>1795</v>
      </c>
      <c r="D17" s="86" t="s">
        <v>58</v>
      </c>
      <c r="E17" s="14"/>
      <c r="F17" s="150"/>
      <c r="G17" s="151"/>
      <c r="H17" s="151"/>
      <c r="I17" s="151"/>
      <c r="K17" s="173"/>
    </row>
    <row r="18" spans="1:11" ht="24.95" customHeight="1" x14ac:dyDescent="0.25">
      <c r="A18" s="4"/>
      <c r="B18" s="11"/>
      <c r="C18" s="11"/>
      <c r="D18" s="65"/>
      <c r="E18" s="64"/>
      <c r="F18" s="64"/>
      <c r="G18" s="65"/>
      <c r="H18" s="65"/>
      <c r="I18" s="88"/>
      <c r="J18" s="65"/>
      <c r="K18" s="174"/>
    </row>
    <row r="19" spans="1:11" ht="24.95" customHeight="1" x14ac:dyDescent="0.25">
      <c r="A19" s="4"/>
      <c r="B19" s="91" t="s">
        <v>50</v>
      </c>
      <c r="C19" s="156">
        <v>0</v>
      </c>
      <c r="D19" s="65"/>
      <c r="E19" s="64"/>
      <c r="F19" s="64"/>
      <c r="G19" s="65"/>
      <c r="H19" s="65"/>
      <c r="I19" s="88"/>
      <c r="J19" s="65"/>
      <c r="K19" s="174"/>
    </row>
    <row r="20" spans="1:11" ht="24.95" customHeight="1" x14ac:dyDescent="0.25">
      <c r="A20" s="4"/>
      <c r="B20" s="94"/>
      <c r="C20" s="11"/>
      <c r="D20" s="65"/>
      <c r="E20" s="64"/>
      <c r="F20" s="64"/>
      <c r="G20" s="65"/>
      <c r="H20" s="65"/>
      <c r="I20" s="89"/>
      <c r="J20" s="88"/>
      <c r="K20" s="173"/>
    </row>
    <row r="21" spans="1:11" ht="24.95" customHeight="1" x14ac:dyDescent="0.25">
      <c r="A21" s="4"/>
      <c r="B21" s="190" t="s">
        <v>59</v>
      </c>
      <c r="C21" s="191"/>
      <c r="D21" s="65"/>
      <c r="E21" s="64"/>
      <c r="F21" s="64"/>
      <c r="G21" s="65"/>
      <c r="H21" s="65"/>
      <c r="I21" s="65"/>
      <c r="J21" s="65"/>
      <c r="K21" s="173"/>
    </row>
    <row r="22" spans="1:11" ht="24.95" customHeight="1" x14ac:dyDescent="0.25">
      <c r="A22" s="4"/>
      <c r="B22" s="95" t="s">
        <v>38</v>
      </c>
      <c r="C22" s="97">
        <f>C7</f>
        <v>0</v>
      </c>
      <c r="D22" s="86"/>
      <c r="E22" s="101"/>
      <c r="F22" s="101"/>
      <c r="G22" s="102"/>
      <c r="H22" s="102"/>
      <c r="I22" s="102"/>
      <c r="J22" s="11"/>
      <c r="K22" s="173"/>
    </row>
    <row r="23" spans="1:11" ht="24.95" customHeight="1" x14ac:dyDescent="0.25">
      <c r="A23" s="4"/>
      <c r="B23" s="95" t="s">
        <v>49</v>
      </c>
      <c r="C23" s="97">
        <f>C13*C15%</f>
        <v>0</v>
      </c>
      <c r="D23" s="93"/>
      <c r="E23" s="101"/>
      <c r="F23" s="101"/>
      <c r="G23" s="102"/>
      <c r="H23" s="102"/>
      <c r="I23" s="102"/>
      <c r="J23" s="11"/>
      <c r="K23" s="173"/>
    </row>
    <row r="24" spans="1:11" ht="24.95" customHeight="1" x14ac:dyDescent="0.25">
      <c r="A24" s="4"/>
      <c r="B24" s="95" t="s">
        <v>39</v>
      </c>
      <c r="C24" s="97">
        <v>995</v>
      </c>
      <c r="D24" s="86"/>
      <c r="E24" s="103"/>
      <c r="F24" s="101"/>
      <c r="G24" s="102"/>
      <c r="H24" s="102"/>
      <c r="I24" s="102"/>
      <c r="J24" s="11"/>
      <c r="K24" s="173"/>
    </row>
    <row r="25" spans="1:11" ht="24.95" customHeight="1" x14ac:dyDescent="0.25">
      <c r="A25" s="4"/>
      <c r="B25" s="95" t="s">
        <v>36</v>
      </c>
      <c r="C25" s="97">
        <f>'Loan Costs'!B27</f>
        <v>800</v>
      </c>
      <c r="D25" s="86" t="s">
        <v>62</v>
      </c>
      <c r="E25" s="103"/>
      <c r="F25" s="101"/>
      <c r="G25" s="102"/>
      <c r="H25" s="102"/>
      <c r="I25" s="102"/>
      <c r="J25" s="11"/>
      <c r="K25" s="173"/>
    </row>
    <row r="26" spans="1:11" ht="24.95" customHeight="1" x14ac:dyDescent="0.25">
      <c r="A26" s="4"/>
      <c r="B26" s="95" t="s">
        <v>34</v>
      </c>
      <c r="C26" s="97">
        <f>C8</f>
        <v>0</v>
      </c>
      <c r="D26" s="86"/>
      <c r="E26" s="103"/>
      <c r="F26" s="101"/>
      <c r="G26" s="102"/>
      <c r="H26" s="102"/>
      <c r="I26" s="102"/>
      <c r="J26" s="11"/>
      <c r="K26" s="173"/>
    </row>
    <row r="27" spans="1:11" ht="24.95" customHeight="1" x14ac:dyDescent="0.25">
      <c r="A27" s="4"/>
      <c r="B27" s="95" t="s">
        <v>63</v>
      </c>
      <c r="C27" s="157">
        <v>0</v>
      </c>
      <c r="D27" s="145"/>
      <c r="E27" s="103"/>
      <c r="F27" s="101"/>
      <c r="G27" s="102"/>
      <c r="H27" s="102"/>
      <c r="I27" s="102"/>
      <c r="J27" s="11"/>
      <c r="K27" s="173"/>
    </row>
    <row r="28" spans="1:11" ht="24.95" customHeight="1" x14ac:dyDescent="0.25">
      <c r="A28" s="4"/>
      <c r="B28" s="95" t="s">
        <v>40</v>
      </c>
      <c r="C28" s="157">
        <v>0</v>
      </c>
      <c r="D28" s="86" t="s">
        <v>53</v>
      </c>
      <c r="E28" s="103"/>
      <c r="F28" s="101"/>
      <c r="G28" s="102"/>
      <c r="H28" s="102"/>
      <c r="I28" s="102"/>
      <c r="J28" s="11"/>
      <c r="K28" s="173"/>
    </row>
    <row r="29" spans="1:11" ht="24.95" customHeight="1" x14ac:dyDescent="0.25">
      <c r="A29" s="4"/>
      <c r="B29" s="95" t="s">
        <v>55</v>
      </c>
      <c r="C29" s="157">
        <v>0</v>
      </c>
      <c r="D29" s="86"/>
      <c r="E29" s="147"/>
      <c r="F29" s="101"/>
      <c r="G29" s="102"/>
      <c r="H29" s="102"/>
      <c r="I29" s="102"/>
      <c r="J29" s="11"/>
      <c r="K29" s="173"/>
    </row>
    <row r="30" spans="1:11" ht="24.95" customHeight="1" x14ac:dyDescent="0.25">
      <c r="A30" s="4"/>
      <c r="B30" s="95" t="s">
        <v>61</v>
      </c>
      <c r="C30" s="97">
        <f>(C13*C14)/12*C19</f>
        <v>0</v>
      </c>
      <c r="D30" s="86"/>
      <c r="E30" s="103"/>
      <c r="F30" s="101"/>
      <c r="G30" s="102"/>
      <c r="H30" s="102"/>
      <c r="I30" s="102"/>
      <c r="J30" s="11"/>
      <c r="K30" s="173"/>
    </row>
    <row r="31" spans="1:11" ht="24.95" customHeight="1" x14ac:dyDescent="0.25">
      <c r="A31" s="4"/>
      <c r="B31" s="188" t="s">
        <v>54</v>
      </c>
      <c r="C31" s="189"/>
      <c r="D31" s="86"/>
      <c r="E31" s="103"/>
      <c r="F31" s="101"/>
      <c r="G31" s="102"/>
      <c r="H31" s="102"/>
      <c r="I31" s="102"/>
      <c r="J31" s="11"/>
      <c r="K31" s="173"/>
    </row>
    <row r="32" spans="1:11" ht="24.95" customHeight="1" x14ac:dyDescent="0.25">
      <c r="A32" s="4"/>
      <c r="B32" s="96" t="s">
        <v>64</v>
      </c>
      <c r="C32" s="157">
        <v>0</v>
      </c>
      <c r="D32" s="192"/>
      <c r="E32" s="193"/>
      <c r="F32" s="161"/>
      <c r="G32" s="145"/>
      <c r="H32" s="65"/>
      <c r="I32" s="65"/>
      <c r="J32" s="11"/>
      <c r="K32" s="173"/>
    </row>
    <row r="33" spans="1:93" ht="24.95" customHeight="1" x14ac:dyDescent="0.25">
      <c r="A33" s="4"/>
      <c r="B33" s="96" t="s">
        <v>65</v>
      </c>
      <c r="C33" s="97">
        <f>C9*F33</f>
        <v>0</v>
      </c>
      <c r="D33" s="192" t="s">
        <v>81</v>
      </c>
      <c r="E33" s="193"/>
      <c r="F33" s="158">
        <v>1.4999999999999999E-2</v>
      </c>
      <c r="G33" s="145"/>
      <c r="H33" s="65"/>
      <c r="I33" s="65"/>
      <c r="J33" s="11"/>
      <c r="K33" s="173"/>
    </row>
    <row r="34" spans="1:93" ht="24.95" customHeight="1" thickBot="1" x14ac:dyDescent="0.3">
      <c r="A34" s="4"/>
      <c r="B34" s="104" t="s">
        <v>37</v>
      </c>
      <c r="C34" s="98">
        <f>C9*F34</f>
        <v>0</v>
      </c>
      <c r="D34" s="147"/>
      <c r="E34" s="160" t="s">
        <v>82</v>
      </c>
      <c r="F34" s="159">
        <v>0.06</v>
      </c>
      <c r="G34" s="145"/>
      <c r="H34" s="65"/>
      <c r="I34" s="65"/>
      <c r="J34" s="11"/>
      <c r="K34" s="173"/>
    </row>
    <row r="35" spans="1:93" ht="24.95" customHeight="1" x14ac:dyDescent="0.25">
      <c r="A35" s="4"/>
      <c r="B35" s="105" t="s">
        <v>41</v>
      </c>
      <c r="C35" s="154">
        <f>SUM(C22:C34)</f>
        <v>1795</v>
      </c>
      <c r="D35" s="11"/>
      <c r="E35" s="14"/>
      <c r="F35" s="64"/>
      <c r="G35" s="65"/>
      <c r="H35" s="65"/>
      <c r="I35" s="65"/>
      <c r="J35" s="11"/>
      <c r="K35" s="173"/>
    </row>
    <row r="36" spans="1:93" ht="24.95" customHeight="1" x14ac:dyDescent="0.25">
      <c r="A36" s="4"/>
      <c r="B36" s="11"/>
      <c r="C36" s="11"/>
      <c r="D36" s="65"/>
      <c r="E36" s="64"/>
      <c r="F36" s="64"/>
      <c r="G36" s="65"/>
      <c r="H36" s="65"/>
      <c r="I36" s="65"/>
      <c r="J36" s="11"/>
      <c r="K36" s="173"/>
    </row>
    <row r="37" spans="1:93" ht="24.95" customHeight="1" x14ac:dyDescent="0.25">
      <c r="A37" s="4"/>
      <c r="B37" s="185" t="s">
        <v>44</v>
      </c>
      <c r="C37" s="186"/>
      <c r="D37" s="65"/>
      <c r="E37" s="64"/>
      <c r="F37" s="64"/>
      <c r="G37" s="65"/>
      <c r="H37" s="65"/>
      <c r="I37" s="65"/>
      <c r="J37" s="11"/>
      <c r="K37" s="173"/>
    </row>
    <row r="38" spans="1:93" ht="24.95" customHeight="1" x14ac:dyDescent="0.25">
      <c r="A38" s="4"/>
      <c r="B38" s="95" t="s">
        <v>42</v>
      </c>
      <c r="C38" s="108">
        <f>'RevitaLending Worksheet'!C9</f>
        <v>0</v>
      </c>
      <c r="D38" s="100"/>
      <c r="E38" s="64"/>
      <c r="F38" s="64"/>
      <c r="G38" s="65"/>
      <c r="H38" s="65"/>
      <c r="I38" s="65"/>
      <c r="J38" s="11"/>
      <c r="K38" s="173"/>
    </row>
    <row r="39" spans="1:93" ht="24.95" customHeight="1" thickBot="1" x14ac:dyDescent="0.3">
      <c r="A39" s="4"/>
      <c r="B39" s="106" t="s">
        <v>43</v>
      </c>
      <c r="C39" s="107">
        <f>C35</f>
        <v>1795</v>
      </c>
      <c r="D39" s="11"/>
      <c r="E39" s="14"/>
      <c r="F39" s="14"/>
      <c r="G39" s="11"/>
      <c r="H39" s="11"/>
      <c r="I39" s="11"/>
      <c r="J39" s="11"/>
      <c r="K39" s="173"/>
    </row>
    <row r="40" spans="1:93" ht="24.95" customHeight="1" x14ac:dyDescent="0.25">
      <c r="A40" s="4"/>
      <c r="B40" s="105" t="s">
        <v>45</v>
      </c>
      <c r="C40" s="153">
        <f>SUM(C38-C39)</f>
        <v>-1795</v>
      </c>
      <c r="D40" s="11"/>
      <c r="E40" s="80"/>
      <c r="F40" s="144"/>
      <c r="G40" s="85"/>
      <c r="H40" s="11"/>
      <c r="I40" s="11"/>
      <c r="J40" s="11"/>
      <c r="K40" s="173"/>
    </row>
    <row r="41" spans="1:93" ht="24.95" customHeight="1" x14ac:dyDescent="0.25">
      <c r="A41" s="4"/>
      <c r="B41" s="105" t="s">
        <v>46</v>
      </c>
      <c r="C41" s="111" t="e">
        <f>C40/C38</f>
        <v>#DIV/0!</v>
      </c>
      <c r="D41" s="11"/>
      <c r="E41" s="80"/>
      <c r="F41" s="144"/>
      <c r="G41" s="99"/>
      <c r="H41" s="11"/>
      <c r="I41" s="11"/>
      <c r="J41" s="11"/>
      <c r="K41" s="173"/>
    </row>
    <row r="42" spans="1:93" ht="24.95" customHeight="1" x14ac:dyDescent="0.25">
      <c r="A42" s="4"/>
      <c r="B42" s="11"/>
      <c r="C42" s="11"/>
      <c r="D42" s="11"/>
      <c r="E42" s="14"/>
      <c r="F42" s="14"/>
      <c r="G42" s="11"/>
      <c r="H42" s="11"/>
      <c r="I42" s="11"/>
      <c r="J42" s="11"/>
      <c r="K42" s="173"/>
    </row>
    <row r="43" spans="1:93" ht="24.95" customHeight="1" x14ac:dyDescent="0.25">
      <c r="A43" s="187" t="s">
        <v>33</v>
      </c>
      <c r="B43" s="187"/>
      <c r="C43" s="187"/>
      <c r="D43" s="187"/>
      <c r="E43" s="187"/>
      <c r="F43" s="187"/>
      <c r="G43" s="187"/>
      <c r="H43" s="187"/>
      <c r="I43" s="187"/>
      <c r="J43" s="187"/>
      <c r="K43" s="173"/>
    </row>
    <row r="44" spans="1:93" ht="24.95" customHeight="1" x14ac:dyDescent="0.25">
      <c r="A44" s="184" t="s">
        <v>56</v>
      </c>
      <c r="B44" s="184"/>
      <c r="C44" s="184"/>
      <c r="D44" s="184"/>
      <c r="E44" s="184"/>
      <c r="F44" s="184"/>
      <c r="G44" s="184"/>
      <c r="H44" s="184"/>
      <c r="I44" s="184"/>
      <c r="J44" s="184"/>
      <c r="K44" s="173"/>
    </row>
    <row r="45" spans="1:93" ht="24.95" customHeight="1" x14ac:dyDescent="0.25">
      <c r="A45" s="180" t="s">
        <v>72</v>
      </c>
      <c r="B45" s="180"/>
      <c r="C45" s="180"/>
      <c r="D45" s="180"/>
      <c r="E45" s="180"/>
      <c r="F45" s="180"/>
      <c r="G45" s="180"/>
      <c r="H45" s="180"/>
      <c r="I45" s="180"/>
      <c r="J45" s="181"/>
      <c r="K45" s="173"/>
    </row>
    <row r="46" spans="1:93" s="4" customFormat="1" ht="24.95" customHeight="1" x14ac:dyDescent="0.25">
      <c r="B46" s="11"/>
      <c r="C46" s="11"/>
      <c r="D46" s="11"/>
      <c r="E46" s="14"/>
      <c r="F46" s="14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</row>
    <row r="47" spans="1:93" s="4" customFormat="1" ht="24.95" customHeight="1" x14ac:dyDescent="0.25">
      <c r="B47" s="11"/>
      <c r="C47" s="11"/>
      <c r="D47" s="11"/>
      <c r="E47" s="14"/>
      <c r="F47" s="14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</row>
    <row r="48" spans="1:93" s="4" customFormat="1" ht="24.95" customHeight="1" x14ac:dyDescent="0.25">
      <c r="B48" s="11"/>
      <c r="C48" s="11"/>
      <c r="D48" s="11"/>
      <c r="E48" s="14"/>
      <c r="F48" s="14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</row>
  </sheetData>
  <sheetProtection algorithmName="SHA-512" hashValue="1VtejChPt8kQczRYaV2yTHp5Lar7NaqQOU4hGj9pTJTtnct8nwx6pYmwtCWq2BnPvCmNl4jpZtZGZ7droxpQtA==" saltValue="z1RdhZ5OuWcZw17q/AxIyQ==" spinCount="100000" sheet="1" objects="1" scenarios="1"/>
  <mergeCells count="18">
    <mergeCell ref="H12:J12"/>
    <mergeCell ref="F10:G10"/>
    <mergeCell ref="F11:G11"/>
    <mergeCell ref="F9:J9"/>
    <mergeCell ref="A45:J45"/>
    <mergeCell ref="B6:C6"/>
    <mergeCell ref="A44:J44"/>
    <mergeCell ref="B37:C37"/>
    <mergeCell ref="A43:J43"/>
    <mergeCell ref="B31:C31"/>
    <mergeCell ref="B12:C12"/>
    <mergeCell ref="B21:C21"/>
    <mergeCell ref="D32:E32"/>
    <mergeCell ref="F16:I16"/>
    <mergeCell ref="D33:E33"/>
    <mergeCell ref="H10:J10"/>
    <mergeCell ref="H11:J11"/>
    <mergeCell ref="F12:G12"/>
  </mergeCells>
  <conditionalFormatting sqref="H11">
    <cfRule type="expression" dxfId="2" priority="8">
      <formula>#REF!&gt;H11</formula>
    </cfRule>
  </conditionalFormatting>
  <conditionalFormatting sqref="H10">
    <cfRule type="expression" dxfId="1" priority="9">
      <formula>$H8&gt;H10</formula>
    </cfRule>
  </conditionalFormatting>
  <conditionalFormatting sqref="C7">
    <cfRule type="expression" dxfId="0" priority="10">
      <formula>$C7&gt;#REF!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75"/>
  <sheetViews>
    <sheetView workbookViewId="0">
      <selection activeCell="A26" sqref="A26"/>
    </sheetView>
  </sheetViews>
  <sheetFormatPr defaultRowHeight="17.45" customHeight="1" x14ac:dyDescent="0.25"/>
  <cols>
    <col min="1" max="1" width="54.5703125" customWidth="1"/>
    <col min="2" max="2" width="14.7109375" style="1" customWidth="1"/>
    <col min="3" max="3" width="17.5703125" style="1" customWidth="1"/>
    <col min="4" max="4" width="12.7109375" customWidth="1"/>
    <col min="5" max="5" width="15.28515625" customWidth="1"/>
    <col min="6" max="6" width="16" customWidth="1"/>
    <col min="7" max="7" width="19" style="2" customWidth="1"/>
    <col min="8" max="8" width="21.42578125" customWidth="1"/>
    <col min="9" max="9" width="15" customWidth="1"/>
  </cols>
  <sheetData>
    <row r="1" spans="1:9" ht="17.45" customHeight="1" x14ac:dyDescent="0.25">
      <c r="A1" s="114"/>
      <c r="B1" s="115"/>
      <c r="C1" s="116"/>
      <c r="D1" s="117"/>
      <c r="E1" s="49"/>
      <c r="F1" s="15"/>
      <c r="G1" s="44"/>
      <c r="H1" s="17"/>
    </row>
    <row r="2" spans="1:9" ht="17.45" customHeight="1" x14ac:dyDescent="0.25">
      <c r="A2" s="118"/>
      <c r="B2" s="115"/>
      <c r="C2" s="116"/>
      <c r="D2" s="117"/>
      <c r="E2" s="50"/>
      <c r="F2" s="18"/>
      <c r="G2" s="44"/>
      <c r="H2" s="17"/>
    </row>
    <row r="3" spans="1:9" ht="17.45" customHeight="1" x14ac:dyDescent="0.25">
      <c r="A3" s="56" t="s">
        <v>11</v>
      </c>
      <c r="B3" s="128">
        <f>'RevitaLending Worksheet'!C13</f>
        <v>0</v>
      </c>
      <c r="C3" s="119"/>
      <c r="D3" s="117"/>
      <c r="E3" s="50"/>
      <c r="F3" s="19"/>
      <c r="G3" s="20"/>
      <c r="H3" s="21"/>
    </row>
    <row r="4" spans="1:9" ht="17.45" customHeight="1" x14ac:dyDescent="0.25">
      <c r="A4" s="56"/>
      <c r="B4" s="120"/>
      <c r="C4" s="119"/>
      <c r="D4" s="117"/>
      <c r="E4" s="50"/>
      <c r="F4" s="22"/>
      <c r="G4" s="23"/>
      <c r="H4" s="21"/>
    </row>
    <row r="5" spans="1:9" ht="17.45" customHeight="1" x14ac:dyDescent="0.25">
      <c r="A5" s="121"/>
      <c r="B5" s="56" t="s">
        <v>8</v>
      </c>
      <c r="C5" s="122"/>
      <c r="D5" s="117"/>
      <c r="E5" s="50"/>
      <c r="F5" s="18"/>
      <c r="G5" s="22"/>
      <c r="H5" s="24"/>
    </row>
    <row r="6" spans="1:9" ht="17.45" customHeight="1" x14ac:dyDescent="0.25">
      <c r="A6" s="123"/>
      <c r="B6" s="56"/>
      <c r="C6" s="122"/>
      <c r="D6" s="117"/>
      <c r="E6" s="50"/>
      <c r="F6" s="51"/>
      <c r="G6" s="22"/>
      <c r="H6" s="24"/>
    </row>
    <row r="7" spans="1:9" ht="17.45" customHeight="1" x14ac:dyDescent="0.25">
      <c r="A7" s="56" t="s">
        <v>12</v>
      </c>
      <c r="B7" s="124">
        <f>'RevitaLending Worksheet'!C8</f>
        <v>0</v>
      </c>
      <c r="C7" s="125"/>
      <c r="D7" s="117"/>
      <c r="E7" s="50"/>
      <c r="F7" s="22"/>
      <c r="G7" s="25"/>
      <c r="H7" s="26"/>
    </row>
    <row r="8" spans="1:9" ht="17.45" customHeight="1" x14ac:dyDescent="0.25">
      <c r="A8" s="56"/>
      <c r="B8" s="119"/>
      <c r="C8" s="125"/>
      <c r="D8" s="117"/>
      <c r="E8" s="50"/>
      <c r="F8" s="22"/>
      <c r="G8" s="27"/>
      <c r="H8" s="26"/>
    </row>
    <row r="9" spans="1:9" ht="17.45" customHeight="1" x14ac:dyDescent="0.25">
      <c r="A9" s="56" t="s">
        <v>10</v>
      </c>
      <c r="B9" s="124">
        <f>PRODUCT(B3,'RevitaLending Worksheet'!C15%)</f>
        <v>0</v>
      </c>
      <c r="C9" s="125"/>
      <c r="D9" s="117"/>
      <c r="E9" s="50"/>
      <c r="F9" s="28"/>
      <c r="G9" s="25"/>
      <c r="H9" s="26"/>
    </row>
    <row r="10" spans="1:9" ht="17.45" customHeight="1" x14ac:dyDescent="0.25">
      <c r="A10" s="56" t="s">
        <v>13</v>
      </c>
      <c r="B10" s="119">
        <f>SUM(B9)</f>
        <v>0</v>
      </c>
      <c r="C10" s="125"/>
      <c r="D10" s="117"/>
      <c r="E10" s="50"/>
      <c r="F10" s="22"/>
      <c r="G10" s="29"/>
      <c r="H10" s="26"/>
    </row>
    <row r="11" spans="1:9" ht="17.45" customHeight="1" x14ac:dyDescent="0.25">
      <c r="A11" s="56"/>
      <c r="B11" s="119"/>
      <c r="C11" s="125"/>
      <c r="D11" s="117"/>
      <c r="E11" s="50"/>
      <c r="F11" s="22"/>
      <c r="G11" s="27"/>
      <c r="H11" s="26"/>
    </row>
    <row r="12" spans="1:9" ht="17.45" customHeight="1" x14ac:dyDescent="0.25">
      <c r="A12" s="56" t="s">
        <v>32</v>
      </c>
      <c r="B12" s="124">
        <v>350</v>
      </c>
      <c r="C12" s="125"/>
      <c r="D12" s="117"/>
      <c r="E12" s="50"/>
      <c r="F12" s="30"/>
      <c r="G12" s="31"/>
      <c r="H12" s="26"/>
    </row>
    <row r="13" spans="1:9" ht="17.45" customHeight="1" x14ac:dyDescent="0.25">
      <c r="A13" s="56" t="s">
        <v>14</v>
      </c>
      <c r="B13" s="128">
        <v>550</v>
      </c>
      <c r="C13" s="125"/>
      <c r="D13" s="117"/>
      <c r="E13" s="50"/>
      <c r="F13" s="28"/>
      <c r="G13" s="31"/>
      <c r="H13" s="26"/>
    </row>
    <row r="14" spans="1:9" ht="17.45" customHeight="1" x14ac:dyDescent="0.25">
      <c r="A14" s="56" t="s">
        <v>15</v>
      </c>
      <c r="B14" s="128">
        <v>50</v>
      </c>
      <c r="C14" s="126"/>
      <c r="D14" s="117"/>
      <c r="E14" s="50"/>
      <c r="F14" s="28"/>
      <c r="G14" s="31"/>
      <c r="H14" s="16"/>
    </row>
    <row r="15" spans="1:9" ht="17.45" customHeight="1" x14ac:dyDescent="0.25">
      <c r="A15" s="56" t="s">
        <v>16</v>
      </c>
      <c r="B15" s="61">
        <f>SUM(B12:B14)</f>
        <v>950</v>
      </c>
      <c r="C15" s="125"/>
      <c r="D15" s="117"/>
      <c r="E15" s="50"/>
      <c r="F15" s="22"/>
      <c r="G15" s="27"/>
      <c r="H15" s="26"/>
    </row>
    <row r="16" spans="1:9" ht="17.45" customHeight="1" x14ac:dyDescent="0.25">
      <c r="A16" s="56"/>
      <c r="B16" s="119"/>
      <c r="C16" s="125"/>
      <c r="D16" s="117"/>
      <c r="E16" s="50"/>
      <c r="F16" s="28"/>
      <c r="G16" s="25"/>
      <c r="H16" s="26"/>
      <c r="I16" s="3"/>
    </row>
    <row r="17" spans="1:9" ht="17.45" customHeight="1" x14ac:dyDescent="0.25">
      <c r="A17" s="56" t="s">
        <v>17</v>
      </c>
      <c r="B17" s="143">
        <v>995</v>
      </c>
      <c r="C17" s="125"/>
      <c r="D17" s="117"/>
      <c r="E17" s="50"/>
      <c r="F17" s="28"/>
      <c r="G17" s="31"/>
      <c r="H17" s="26"/>
      <c r="I17" s="32"/>
    </row>
    <row r="18" spans="1:9" ht="17.45" customHeight="1" x14ac:dyDescent="0.25">
      <c r="A18" s="56" t="s">
        <v>18</v>
      </c>
      <c r="B18" s="143">
        <v>0</v>
      </c>
      <c r="C18" s="125"/>
      <c r="D18" s="117"/>
      <c r="E18" s="50"/>
      <c r="F18" s="28"/>
      <c r="G18" s="31"/>
      <c r="H18" s="26"/>
      <c r="I18" s="32"/>
    </row>
    <row r="19" spans="1:9" ht="17.45" customHeight="1" x14ac:dyDescent="0.25">
      <c r="A19" s="56" t="s">
        <v>19</v>
      </c>
      <c r="B19" s="143">
        <v>0</v>
      </c>
      <c r="C19" s="58"/>
      <c r="D19" s="64"/>
      <c r="E19" s="33"/>
      <c r="F19" s="28"/>
      <c r="G19" s="31"/>
      <c r="H19" s="34"/>
    </row>
    <row r="20" spans="1:9" ht="17.45" customHeight="1" x14ac:dyDescent="0.25">
      <c r="A20" s="56" t="s">
        <v>20</v>
      </c>
      <c r="B20" s="127">
        <f>SUM(B17:B19)</f>
        <v>995</v>
      </c>
      <c r="C20" s="127"/>
      <c r="D20" s="117"/>
      <c r="E20" s="50"/>
      <c r="F20" s="22"/>
      <c r="G20" s="17"/>
      <c r="H20" s="17"/>
    </row>
    <row r="21" spans="1:9" ht="17.45" customHeight="1" x14ac:dyDescent="0.25">
      <c r="A21" s="56"/>
      <c r="B21" s="119"/>
      <c r="C21" s="58"/>
      <c r="D21" s="117"/>
      <c r="E21" s="50"/>
      <c r="F21" s="22"/>
      <c r="G21" s="27"/>
      <c r="H21" s="35"/>
    </row>
    <row r="22" spans="1:9" ht="17.45" customHeight="1" x14ac:dyDescent="0.25">
      <c r="A22" s="56" t="s">
        <v>21</v>
      </c>
      <c r="B22" s="128">
        <f>0.00451*B3</f>
        <v>0</v>
      </c>
      <c r="C22" s="58"/>
      <c r="D22" s="117"/>
      <c r="E22" s="50"/>
      <c r="F22" s="36"/>
      <c r="G22" s="25"/>
      <c r="H22" s="34"/>
    </row>
    <row r="23" spans="1:9" ht="17.45" customHeight="1" x14ac:dyDescent="0.25">
      <c r="A23" s="56" t="s">
        <v>22</v>
      </c>
      <c r="B23" s="128">
        <f>0.0068*'RevitaLending Worksheet'!C7</f>
        <v>0</v>
      </c>
      <c r="C23" s="119"/>
      <c r="D23" s="117"/>
      <c r="E23" s="50"/>
      <c r="F23" s="36"/>
      <c r="G23" s="25"/>
      <c r="H23" s="27"/>
    </row>
    <row r="24" spans="1:9" ht="17.45" customHeight="1" x14ac:dyDescent="0.25">
      <c r="A24" s="56" t="s">
        <v>23</v>
      </c>
      <c r="B24" s="128">
        <v>800</v>
      </c>
      <c r="C24" s="58"/>
      <c r="D24" s="117"/>
      <c r="E24" s="52"/>
      <c r="F24" s="112"/>
      <c r="G24" s="25"/>
      <c r="H24" s="35"/>
    </row>
    <row r="25" spans="1:9" ht="17.45" customHeight="1" x14ac:dyDescent="0.25">
      <c r="A25" s="56" t="s">
        <v>24</v>
      </c>
      <c r="B25" s="128">
        <f>0.025*'RevitaLending Worksheet'!C7</f>
        <v>0</v>
      </c>
      <c r="C25" s="58"/>
      <c r="D25" s="117"/>
      <c r="E25" s="52"/>
      <c r="F25" s="112"/>
      <c r="G25" s="25"/>
      <c r="H25" s="35"/>
    </row>
    <row r="26" spans="1:9" ht="17.45" customHeight="1" x14ac:dyDescent="0.25">
      <c r="A26" s="56" t="s">
        <v>25</v>
      </c>
      <c r="B26" s="128">
        <f>0.0058*'RevitaLending Worksheet'!C7</f>
        <v>0</v>
      </c>
      <c r="C26" s="61"/>
      <c r="D26" s="129"/>
      <c r="E26" s="53"/>
      <c r="F26" s="112"/>
      <c r="G26" s="25"/>
      <c r="H26" s="37"/>
    </row>
    <row r="27" spans="1:9" ht="17.45" customHeight="1" x14ac:dyDescent="0.25">
      <c r="A27" s="56" t="s">
        <v>26</v>
      </c>
      <c r="B27" s="139">
        <f>SUM(B22:B26)</f>
        <v>800</v>
      </c>
      <c r="C27" s="140"/>
      <c r="D27" s="129"/>
      <c r="E27" s="53"/>
      <c r="F27" s="63"/>
      <c r="G27" s="29"/>
      <c r="H27" s="16"/>
    </row>
    <row r="28" spans="1:9" ht="17.45" customHeight="1" x14ac:dyDescent="0.25">
      <c r="A28" s="56"/>
      <c r="B28" s="57"/>
      <c r="C28" s="141" t="s">
        <v>7</v>
      </c>
      <c r="D28" s="110"/>
      <c r="E28" s="38">
        <f>'RevitaLending Worksheet'!C13</f>
        <v>0</v>
      </c>
      <c r="F28" s="113"/>
      <c r="G28" s="39"/>
      <c r="H28" s="35"/>
    </row>
    <row r="29" spans="1:9" ht="17.45" customHeight="1" x14ac:dyDescent="0.25">
      <c r="A29" s="59" t="s">
        <v>6</v>
      </c>
      <c r="B29" s="60">
        <v>0</v>
      </c>
      <c r="C29" s="142">
        <f>(E28*E29/12)*E30</f>
        <v>0</v>
      </c>
      <c r="D29" s="130"/>
      <c r="E29" s="40">
        <f>'RevitaLending Worksheet'!C14</f>
        <v>0</v>
      </c>
      <c r="F29" s="112"/>
      <c r="G29" s="41"/>
      <c r="H29" s="37"/>
      <c r="I29" s="42"/>
    </row>
    <row r="30" spans="1:9" ht="17.45" customHeight="1" x14ac:dyDescent="0.25">
      <c r="A30" s="56" t="s">
        <v>27</v>
      </c>
      <c r="B30" s="61">
        <f>SUM(B7,B10,B15,B20,B27,B29)</f>
        <v>2745</v>
      </c>
      <c r="C30" s="125"/>
      <c r="D30" s="130"/>
      <c r="E30" s="43">
        <f>'RevitaLending Worksheet'!C19</f>
        <v>0</v>
      </c>
      <c r="F30" s="113"/>
      <c r="G30" s="37"/>
      <c r="H30" s="44"/>
      <c r="I30" s="42"/>
    </row>
    <row r="31" spans="1:9" ht="17.45" customHeight="1" x14ac:dyDescent="0.25">
      <c r="A31" s="56"/>
      <c r="B31" s="61"/>
      <c r="C31" s="125"/>
      <c r="D31" s="130"/>
      <c r="E31" s="38" t="e">
        <f>'RevitaLending Worksheet'!#REF!</f>
        <v>#REF!</v>
      </c>
      <c r="F31" s="113"/>
      <c r="G31" s="37"/>
      <c r="H31" s="44"/>
      <c r="I31" s="42"/>
    </row>
    <row r="32" spans="1:9" ht="17.45" customHeight="1" x14ac:dyDescent="0.25">
      <c r="A32" s="56" t="s">
        <v>28</v>
      </c>
      <c r="B32" s="61">
        <f>B3-B30</f>
        <v>-2745</v>
      </c>
      <c r="C32" s="125"/>
      <c r="D32" s="131"/>
      <c r="E32" s="54"/>
      <c r="F32" s="113"/>
      <c r="G32" s="45"/>
      <c r="H32" s="26"/>
      <c r="I32" s="42"/>
    </row>
    <row r="33" spans="1:9" ht="17.45" customHeight="1" x14ac:dyDescent="0.25">
      <c r="A33" s="56"/>
      <c r="B33" s="61"/>
      <c r="C33" s="125"/>
      <c r="D33" s="132"/>
      <c r="E33" s="52"/>
      <c r="F33" s="113"/>
      <c r="G33" s="45"/>
      <c r="H33" s="26"/>
      <c r="I33" s="42"/>
    </row>
    <row r="34" spans="1:9" ht="17.45" customHeight="1" x14ac:dyDescent="0.25">
      <c r="A34" s="56" t="s">
        <v>29</v>
      </c>
      <c r="B34" s="124" t="e">
        <f>SUM(E31-B32)</f>
        <v>#REF!</v>
      </c>
      <c r="C34" s="61"/>
      <c r="D34" s="48" t="e">
        <f>B34+C29</f>
        <v>#REF!</v>
      </c>
      <c r="E34" s="52"/>
      <c r="F34" s="113"/>
      <c r="G34" s="45"/>
      <c r="H34" s="45"/>
      <c r="I34" s="42"/>
    </row>
    <row r="35" spans="1:9" ht="17.45" customHeight="1" x14ac:dyDescent="0.25">
      <c r="A35" s="56" t="s">
        <v>30</v>
      </c>
      <c r="B35" s="133">
        <f>PRODUCT(E28,E29/12)</f>
        <v>0</v>
      </c>
      <c r="C35" s="125"/>
      <c r="D35" s="48" t="e">
        <f>B34-B9</f>
        <v>#REF!</v>
      </c>
      <c r="E35" s="52"/>
      <c r="F35" s="113"/>
      <c r="G35" s="27"/>
      <c r="H35" s="26"/>
      <c r="I35" s="42"/>
    </row>
    <row r="36" spans="1:9" ht="17.45" customHeight="1" x14ac:dyDescent="0.25">
      <c r="A36" s="123"/>
      <c r="B36" s="126"/>
      <c r="C36" s="126"/>
      <c r="D36" s="132"/>
      <c r="E36" s="50"/>
      <c r="F36" s="51"/>
      <c r="G36" s="44"/>
      <c r="H36" s="16"/>
      <c r="I36" s="42"/>
    </row>
    <row r="37" spans="1:9" ht="17.45" customHeight="1" x14ac:dyDescent="0.25">
      <c r="A37" s="123"/>
      <c r="B37" s="126"/>
      <c r="C37" s="126"/>
      <c r="D37" s="132"/>
      <c r="E37" s="50"/>
      <c r="F37" s="51"/>
      <c r="G37" s="44"/>
      <c r="H37" s="16"/>
      <c r="I37" s="42"/>
    </row>
    <row r="38" spans="1:9" ht="17.45" customHeight="1" x14ac:dyDescent="0.25">
      <c r="A38" s="56" t="s">
        <v>31</v>
      </c>
      <c r="B38" s="134">
        <f>SUM(B10,B15,B20,B27)</f>
        <v>2745</v>
      </c>
      <c r="C38" s="126"/>
      <c r="D38" s="135"/>
      <c r="E38" s="50"/>
      <c r="F38" s="46"/>
      <c r="G38" s="47"/>
      <c r="H38" s="16"/>
      <c r="I38" s="42"/>
    </row>
    <row r="39" spans="1:9" ht="17.45" customHeight="1" x14ac:dyDescent="0.25">
      <c r="A39" s="136"/>
      <c r="B39" s="137"/>
      <c r="C39" s="137"/>
      <c r="D39" s="138"/>
      <c r="E39" s="50"/>
      <c r="F39" s="51"/>
      <c r="G39" s="44"/>
      <c r="H39" s="16"/>
      <c r="I39" s="42"/>
    </row>
    <row r="40" spans="1:9" ht="17.45" customHeight="1" x14ac:dyDescent="0.25">
      <c r="A40" s="70"/>
      <c r="B40" s="71"/>
      <c r="C40" s="71"/>
      <c r="D40" s="72"/>
      <c r="E40" s="62"/>
      <c r="F40" s="51"/>
      <c r="G40" s="44"/>
      <c r="H40" s="16"/>
      <c r="I40" s="42"/>
    </row>
    <row r="41" spans="1:9" ht="17.45" customHeight="1" x14ac:dyDescent="0.25">
      <c r="A41" s="73" t="s">
        <v>9</v>
      </c>
      <c r="B41" s="74"/>
      <c r="C41" s="74"/>
      <c r="D41" s="63"/>
      <c r="E41" s="62"/>
      <c r="F41" s="3"/>
      <c r="G41" s="55"/>
    </row>
    <row r="42" spans="1:9" ht="17.45" customHeight="1" x14ac:dyDescent="0.25">
      <c r="A42" s="75" t="s">
        <v>0</v>
      </c>
      <c r="B42" s="76">
        <f>0.00451*B3</f>
        <v>0</v>
      </c>
      <c r="C42" s="74"/>
      <c r="D42" s="63"/>
      <c r="E42" s="62"/>
      <c r="F42" s="3"/>
      <c r="G42" s="55"/>
    </row>
    <row r="43" spans="1:9" ht="17.45" customHeight="1" x14ac:dyDescent="0.25">
      <c r="A43" s="75" t="s">
        <v>1</v>
      </c>
      <c r="B43" s="76">
        <f>0.0068*B3</f>
        <v>0</v>
      </c>
      <c r="C43" s="74"/>
      <c r="D43" s="63"/>
      <c r="E43" s="62"/>
      <c r="F43" s="3"/>
      <c r="G43" s="55"/>
    </row>
    <row r="44" spans="1:9" ht="17.45" customHeight="1" x14ac:dyDescent="0.25">
      <c r="A44" s="75" t="s">
        <v>2</v>
      </c>
      <c r="B44" s="76">
        <v>800</v>
      </c>
      <c r="C44" s="74"/>
      <c r="D44" s="63"/>
      <c r="E44" s="62"/>
      <c r="F44" s="3"/>
      <c r="G44" s="55"/>
    </row>
    <row r="45" spans="1:9" ht="17.45" customHeight="1" x14ac:dyDescent="0.25">
      <c r="A45" s="75" t="s">
        <v>3</v>
      </c>
      <c r="B45" s="76">
        <f>0.025*B3</f>
        <v>0</v>
      </c>
      <c r="C45" s="74"/>
      <c r="D45" s="63"/>
      <c r="E45" s="62"/>
      <c r="F45" s="3"/>
      <c r="G45" s="55"/>
    </row>
    <row r="46" spans="1:9" ht="17.45" customHeight="1" x14ac:dyDescent="0.25">
      <c r="A46" s="75" t="s">
        <v>4</v>
      </c>
      <c r="B46" s="76">
        <f>0.0058*B3</f>
        <v>0</v>
      </c>
      <c r="C46" s="74"/>
      <c r="D46" s="63"/>
      <c r="E46" s="62"/>
      <c r="F46" s="3"/>
      <c r="G46" s="55"/>
    </row>
    <row r="47" spans="1:9" ht="17.45" customHeight="1" x14ac:dyDescent="0.25">
      <c r="A47" s="75" t="s">
        <v>5</v>
      </c>
      <c r="B47" s="76">
        <f>SUM(B42:B46)</f>
        <v>800</v>
      </c>
      <c r="C47" s="71"/>
      <c r="D47" s="63"/>
      <c r="E47" s="62"/>
      <c r="F47" s="3"/>
      <c r="G47" s="55"/>
    </row>
    <row r="48" spans="1:9" ht="17.45" customHeight="1" x14ac:dyDescent="0.25">
      <c r="A48" s="70"/>
      <c r="B48" s="71"/>
      <c r="C48" s="71"/>
      <c r="D48" s="63"/>
      <c r="E48" s="62"/>
      <c r="F48" s="3"/>
      <c r="G48" s="55"/>
    </row>
    <row r="49" spans="1:7" ht="17.45" customHeight="1" x14ac:dyDescent="0.25">
      <c r="A49" s="77"/>
      <c r="B49" s="68"/>
      <c r="C49" s="68"/>
      <c r="D49" s="63"/>
      <c r="E49" s="62"/>
      <c r="F49" s="3"/>
      <c r="G49" s="55"/>
    </row>
    <row r="50" spans="1:7" ht="17.45" customHeight="1" x14ac:dyDescent="0.25">
      <c r="A50" s="73" t="s">
        <v>9</v>
      </c>
      <c r="B50" s="74"/>
      <c r="C50" s="68"/>
      <c r="D50" s="63"/>
      <c r="E50" s="62"/>
      <c r="F50" s="3"/>
      <c r="G50" s="55"/>
    </row>
    <row r="51" spans="1:7" ht="17.45" customHeight="1" x14ac:dyDescent="0.25">
      <c r="A51" s="75" t="s">
        <v>0</v>
      </c>
      <c r="B51" s="76" t="e">
        <f>0.00451*#REF!</f>
        <v>#REF!</v>
      </c>
      <c r="C51" s="68"/>
      <c r="D51" s="63"/>
      <c r="E51" s="62"/>
      <c r="F51" s="3"/>
      <c r="G51" s="55"/>
    </row>
    <row r="52" spans="1:7" ht="17.45" customHeight="1" x14ac:dyDescent="0.25">
      <c r="A52" s="75" t="s">
        <v>1</v>
      </c>
      <c r="B52" s="76" t="e">
        <f>0.0068*#REF!</f>
        <v>#REF!</v>
      </c>
      <c r="C52" s="68"/>
      <c r="D52" s="63"/>
      <c r="E52" s="62"/>
      <c r="F52" s="3"/>
      <c r="G52" s="55"/>
    </row>
    <row r="53" spans="1:7" ht="17.45" customHeight="1" x14ac:dyDescent="0.25">
      <c r="A53" s="75" t="s">
        <v>2</v>
      </c>
      <c r="B53" s="76">
        <v>800</v>
      </c>
      <c r="C53" s="68"/>
      <c r="D53" s="63"/>
      <c r="E53" s="62"/>
      <c r="F53" s="3"/>
      <c r="G53" s="55"/>
    </row>
    <row r="54" spans="1:7" ht="17.45" customHeight="1" x14ac:dyDescent="0.25">
      <c r="A54" s="75" t="s">
        <v>3</v>
      </c>
      <c r="B54" s="76" t="e">
        <f>0.025*#REF!</f>
        <v>#REF!</v>
      </c>
      <c r="C54" s="68"/>
      <c r="D54" s="63"/>
      <c r="E54" s="62"/>
      <c r="F54" s="3"/>
      <c r="G54" s="55"/>
    </row>
    <row r="55" spans="1:7" ht="17.45" customHeight="1" x14ac:dyDescent="0.25">
      <c r="A55" s="75" t="s">
        <v>4</v>
      </c>
      <c r="B55" s="76" t="e">
        <f>0.0058*#REF!</f>
        <v>#REF!</v>
      </c>
      <c r="C55" s="68"/>
      <c r="D55" s="63"/>
      <c r="E55" s="62"/>
      <c r="F55" s="3"/>
      <c r="G55" s="55"/>
    </row>
    <row r="56" spans="1:7" ht="17.45" customHeight="1" x14ac:dyDescent="0.25">
      <c r="A56" s="75" t="s">
        <v>5</v>
      </c>
      <c r="B56" s="76" t="e">
        <f>SUM(B51:B55)</f>
        <v>#REF!</v>
      </c>
      <c r="C56" s="68"/>
      <c r="D56" s="63"/>
      <c r="E56" s="62"/>
      <c r="F56" s="3"/>
      <c r="G56" s="55"/>
    </row>
    <row r="57" spans="1:7" ht="17.45" customHeight="1" x14ac:dyDescent="0.25">
      <c r="A57" s="77"/>
      <c r="B57" s="68"/>
      <c r="C57" s="68"/>
      <c r="D57" s="63"/>
      <c r="E57" s="62"/>
      <c r="F57" s="3"/>
      <c r="G57" s="55"/>
    </row>
    <row r="58" spans="1:7" ht="17.45" customHeight="1" x14ac:dyDescent="0.25">
      <c r="A58" s="77"/>
      <c r="B58" s="68"/>
      <c r="C58" s="68"/>
      <c r="D58" s="63"/>
      <c r="E58" s="62"/>
      <c r="F58" s="3"/>
      <c r="G58" s="55"/>
    </row>
    <row r="59" spans="1:7" ht="17.45" customHeight="1" x14ac:dyDescent="0.25">
      <c r="A59" s="63"/>
      <c r="B59" s="69"/>
      <c r="C59" s="69"/>
      <c r="D59" s="63"/>
      <c r="E59" s="62"/>
      <c r="F59" s="3"/>
      <c r="G59" s="55"/>
    </row>
    <row r="60" spans="1:7" ht="17.45" customHeight="1" x14ac:dyDescent="0.25">
      <c r="A60" s="63"/>
      <c r="B60" s="69"/>
      <c r="C60" s="69"/>
      <c r="D60" s="63"/>
      <c r="E60" s="62"/>
      <c r="F60" s="3"/>
      <c r="G60" s="55"/>
    </row>
    <row r="61" spans="1:7" ht="17.45" customHeight="1" x14ac:dyDescent="0.25">
      <c r="A61" s="63"/>
      <c r="B61" s="69"/>
      <c r="C61" s="69"/>
      <c r="D61" s="63"/>
      <c r="E61" s="62"/>
      <c r="F61" s="3"/>
      <c r="G61" s="55"/>
    </row>
    <row r="62" spans="1:7" ht="17.45" customHeight="1" x14ac:dyDescent="0.25">
      <c r="A62" s="63"/>
      <c r="B62" s="69"/>
      <c r="C62" s="69"/>
      <c r="D62" s="63"/>
      <c r="E62" s="62"/>
      <c r="F62" s="3"/>
      <c r="G62" s="55"/>
    </row>
    <row r="63" spans="1:7" ht="17.45" customHeight="1" x14ac:dyDescent="0.25">
      <c r="A63" s="63"/>
      <c r="B63" s="69"/>
      <c r="C63" s="69"/>
      <c r="D63" s="63"/>
      <c r="E63" s="62"/>
      <c r="F63" s="3"/>
      <c r="G63" s="55"/>
    </row>
    <row r="64" spans="1:7" ht="17.45" customHeight="1" x14ac:dyDescent="0.25">
      <c r="A64" s="63"/>
      <c r="B64" s="69"/>
      <c r="C64" s="69"/>
      <c r="D64" s="63"/>
      <c r="E64" s="62"/>
      <c r="F64" s="3"/>
      <c r="G64" s="55"/>
    </row>
    <row r="65" spans="1:7" ht="17.45" customHeight="1" x14ac:dyDescent="0.25">
      <c r="A65" s="63"/>
      <c r="B65" s="69"/>
      <c r="C65" s="69"/>
      <c r="D65" s="63"/>
      <c r="E65" s="62"/>
      <c r="F65" s="3"/>
      <c r="G65" s="55"/>
    </row>
    <row r="66" spans="1:7" ht="17.45" customHeight="1" x14ac:dyDescent="0.25">
      <c r="A66" s="63"/>
      <c r="B66" s="69"/>
      <c r="C66" s="69"/>
      <c r="D66" s="63"/>
      <c r="E66" s="62"/>
      <c r="F66" s="3"/>
      <c r="G66" s="55"/>
    </row>
    <row r="67" spans="1:7" ht="17.45" customHeight="1" x14ac:dyDescent="0.25">
      <c r="A67" s="63"/>
      <c r="B67" s="69"/>
      <c r="C67" s="69"/>
      <c r="D67" s="63"/>
      <c r="E67" s="62"/>
      <c r="F67" s="3"/>
      <c r="G67" s="55"/>
    </row>
    <row r="68" spans="1:7" ht="17.45" customHeight="1" x14ac:dyDescent="0.25">
      <c r="A68" s="63"/>
      <c r="B68" s="69"/>
      <c r="C68" s="69"/>
      <c r="D68" s="63"/>
      <c r="E68" s="62"/>
      <c r="F68" s="3"/>
      <c r="G68" s="55"/>
    </row>
    <row r="69" spans="1:7" ht="17.45" customHeight="1" x14ac:dyDescent="0.25">
      <c r="A69" s="63"/>
      <c r="B69" s="69"/>
      <c r="C69" s="69"/>
      <c r="D69" s="63"/>
      <c r="E69" s="62"/>
      <c r="F69" s="3"/>
      <c r="G69" s="55"/>
    </row>
    <row r="70" spans="1:7" ht="17.45" customHeight="1" x14ac:dyDescent="0.25">
      <c r="A70" s="63"/>
      <c r="B70" s="69"/>
      <c r="C70" s="69"/>
      <c r="D70" s="63"/>
      <c r="E70" s="62"/>
      <c r="F70" s="3"/>
      <c r="G70" s="55"/>
    </row>
    <row r="71" spans="1:7" ht="17.45" customHeight="1" x14ac:dyDescent="0.25">
      <c r="A71" s="63"/>
      <c r="B71" s="69"/>
      <c r="C71" s="69"/>
      <c r="D71" s="63"/>
      <c r="E71" s="62"/>
      <c r="F71" s="3"/>
      <c r="G71" s="55"/>
    </row>
    <row r="72" spans="1:7" ht="17.45" customHeight="1" x14ac:dyDescent="0.25">
      <c r="A72" s="63"/>
      <c r="B72" s="69"/>
      <c r="C72" s="69"/>
      <c r="D72" s="63"/>
      <c r="E72" s="62"/>
      <c r="F72" s="3"/>
      <c r="G72" s="55"/>
    </row>
    <row r="73" spans="1:7" ht="17.45" customHeight="1" x14ac:dyDescent="0.25">
      <c r="A73" s="63"/>
      <c r="B73" s="69"/>
      <c r="C73" s="69"/>
      <c r="D73" s="63"/>
      <c r="E73" s="62"/>
      <c r="F73" s="3"/>
      <c r="G73" s="55"/>
    </row>
    <row r="74" spans="1:7" ht="17.45" customHeight="1" x14ac:dyDescent="0.25">
      <c r="A74" s="63"/>
      <c r="B74" s="69"/>
      <c r="C74" s="69"/>
      <c r="D74" s="63"/>
      <c r="E74" s="62"/>
      <c r="F74" s="3"/>
      <c r="G74" s="55"/>
    </row>
    <row r="75" spans="1:7" ht="17.45" customHeight="1" x14ac:dyDescent="0.25">
      <c r="E75" s="3"/>
      <c r="F75" s="3"/>
      <c r="G75" s="55"/>
    </row>
  </sheetData>
  <sheetProtection algorithmName="SHA-512" hashValue="W7hI1XUeOImoQ7p/vF/mevbxMKtlQGn07mtUjc6zNNpGgKcSe6WD9j0UYT3zFO3mKRcMFPQ/HiKyFQcfy+3LlA==" saltValue="iDHsYRZdT1P1/mtxx+S79A==" spinCount="100000" sheet="1" objects="1" scenarios="1"/>
  <phoneticPr fontId="3" type="noConversion"/>
  <pageMargins left="0.7" right="0.7" top="0.75" bottom="0.75" header="0.3" footer="0.3"/>
  <pageSetup orientation="portrait" r:id="rId1"/>
  <ignoredErrors>
    <ignoredError sqref="B34 B3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RevitaLending Worksheet</vt:lpstr>
      <vt:lpstr>Loan Costs</vt:lpstr>
      <vt:lpstr>'RevitaLending Worksheet'!TransactionType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Primary</dc:creator>
  <cp:lastModifiedBy>Monica Jones</cp:lastModifiedBy>
  <cp:lastPrinted>2019-02-21T13:21:06Z</cp:lastPrinted>
  <dcterms:created xsi:type="dcterms:W3CDTF">2009-04-28T03:34:49Z</dcterms:created>
  <dcterms:modified xsi:type="dcterms:W3CDTF">2021-02-28T19:05:12Z</dcterms:modified>
</cp:coreProperties>
</file>